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showInkAnnotation="0"/>
  <mc:AlternateContent xmlns:mc="http://schemas.openxmlformats.org/markup-compatibility/2006">
    <mc:Choice Requires="x15">
      <x15ac:absPath xmlns:x15ac="http://schemas.microsoft.com/office/spreadsheetml/2010/11/ac" url="C:\Users\Frank\OneDrive for Business\Build Business\"/>
    </mc:Choice>
  </mc:AlternateContent>
  <bookViews>
    <workbookView xWindow="0" yWindow="0" windowWidth="20520" windowHeight="10988"/>
  </bookViews>
  <sheets>
    <sheet name="Front Page" sheetId="5" r:id="rId1"/>
    <sheet name="Workings" sheetId="1" r:id="rId2"/>
    <sheet name="Monthly Outputs" sheetId="4" r:id="rId3"/>
    <sheet name="Annual Outputs" sheetId="3" r:id="rId4"/>
    <sheet name="List" sheetId="2" state="hidden" r:id="rId5"/>
  </sheets>
  <definedNames>
    <definedName name="_xlnm.Print_Titles" localSheetId="1">Workings!$A:$A</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38" i="1" l="1"/>
  <c r="C134" i="1"/>
  <c r="C9" i="4"/>
  <c r="C53" i="1"/>
  <c r="C132" i="1" s="1"/>
  <c r="C135" i="1" s="1"/>
  <c r="C136" i="1" s="1"/>
  <c r="C138" i="1" s="1"/>
  <c r="D9" i="4"/>
  <c r="E9" i="4" s="1"/>
  <c r="E53" i="1" s="1"/>
  <c r="F9" i="4"/>
  <c r="B107" i="1"/>
  <c r="B104" i="1"/>
  <c r="C55" i="4"/>
  <c r="C103" i="1"/>
  <c r="F18" i="1"/>
  <c r="B111" i="1"/>
  <c r="B113" i="1"/>
  <c r="C125" i="1"/>
  <c r="C115" i="1"/>
  <c r="C96" i="1"/>
  <c r="C80" i="1"/>
  <c r="C68" i="1"/>
  <c r="C54" i="1"/>
  <c r="A6" i="4"/>
  <c r="D7" i="4"/>
  <c r="E7" i="4"/>
  <c r="C13" i="4"/>
  <c r="C11" i="4"/>
  <c r="C12" i="4"/>
  <c r="C21" i="4" s="1"/>
  <c r="D11" i="4"/>
  <c r="D12" i="4" s="1"/>
  <c r="D21" i="4" s="1"/>
  <c r="A42" i="3"/>
  <c r="A29" i="3"/>
  <c r="A117" i="1"/>
  <c r="A116" i="1"/>
  <c r="E11" i="4"/>
  <c r="E12" i="4"/>
  <c r="E21" i="4" s="1"/>
  <c r="F7" i="4"/>
  <c r="F11" i="4" s="1"/>
  <c r="F12" i="4" s="1"/>
  <c r="F21" i="4" s="1"/>
  <c r="C39" i="1"/>
  <c r="A39" i="3"/>
  <c r="B66" i="1"/>
  <c r="A65" i="1"/>
  <c r="D8" i="3"/>
  <c r="F30" i="1"/>
  <c r="C32" i="3"/>
  <c r="A48" i="3"/>
  <c r="A47" i="3"/>
  <c r="A44" i="3"/>
  <c r="A43" i="3"/>
  <c r="A41" i="3"/>
  <c r="A40" i="3"/>
  <c r="A38" i="3"/>
  <c r="A37" i="3"/>
  <c r="A36" i="3"/>
  <c r="A30" i="3"/>
  <c r="A28" i="3"/>
  <c r="A27" i="3"/>
  <c r="A26" i="3"/>
  <c r="A25" i="3"/>
  <c r="A24" i="3"/>
  <c r="A23" i="3"/>
  <c r="A18" i="3"/>
  <c r="A17" i="3"/>
  <c r="A16" i="3"/>
  <c r="A15" i="3"/>
  <c r="A12" i="3"/>
  <c r="A11" i="3"/>
  <c r="A7" i="3"/>
  <c r="E8" i="3"/>
  <c r="F8" i="3" s="1"/>
  <c r="G8" i="3" s="1"/>
  <c r="H8" i="3" s="1"/>
  <c r="E95" i="1"/>
  <c r="D95" i="1"/>
  <c r="C95" i="1"/>
  <c r="C99" i="1" s="1"/>
  <c r="C49" i="4" s="1"/>
  <c r="B91" i="1"/>
  <c r="A77" i="1"/>
  <c r="E88" i="1"/>
  <c r="D87" i="1"/>
  <c r="C86" i="1"/>
  <c r="C60" i="1"/>
  <c r="E62" i="1"/>
  <c r="D61" i="1"/>
  <c r="C50" i="4"/>
  <c r="D123" i="1"/>
  <c r="C44" i="4"/>
  <c r="C104" i="1"/>
  <c r="C105" i="1" s="1"/>
  <c r="C18" i="4"/>
  <c r="C30" i="4" s="1"/>
  <c r="C77" i="1" s="1"/>
  <c r="C60" i="4"/>
  <c r="C8" i="4"/>
  <c r="C123" i="1"/>
  <c r="C119" i="1"/>
  <c r="C52" i="4"/>
  <c r="C14" i="4"/>
  <c r="C51" i="4"/>
  <c r="C20" i="4"/>
  <c r="C22" i="4"/>
  <c r="D18" i="4"/>
  <c r="D60" i="4"/>
  <c r="D104" i="1"/>
  <c r="D51" i="4" s="1"/>
  <c r="D44" i="4"/>
  <c r="C27" i="4"/>
  <c r="C90" i="1"/>
  <c r="C28" i="4"/>
  <c r="C47" i="4"/>
  <c r="C106" i="1"/>
  <c r="C29" i="4" s="1"/>
  <c r="C31" i="4" s="1"/>
  <c r="D13" i="4"/>
  <c r="D8" i="4"/>
  <c r="D27" i="4"/>
  <c r="D90" i="1"/>
  <c r="D20" i="4"/>
  <c r="D22" i="4"/>
  <c r="D65" i="1" s="1"/>
  <c r="E18" i="4"/>
  <c r="E8" i="4"/>
  <c r="F8" i="4" s="1"/>
  <c r="D76" i="1"/>
  <c r="E60" i="4"/>
  <c r="E104" i="1"/>
  <c r="E76" i="1" s="1"/>
  <c r="E44" i="4"/>
  <c r="E123" i="1"/>
  <c r="D14" i="4"/>
  <c r="D16" i="4" s="1"/>
  <c r="E13" i="4"/>
  <c r="C66" i="1"/>
  <c r="C72" i="1" s="1"/>
  <c r="D71" i="1"/>
  <c r="E51" i="4"/>
  <c r="E14" i="4"/>
  <c r="E16" i="4"/>
  <c r="F13" i="4"/>
  <c r="F60" i="4"/>
  <c r="F104" i="1"/>
  <c r="F76" i="1" s="1"/>
  <c r="F44" i="4"/>
  <c r="F123" i="1"/>
  <c r="D55" i="1"/>
  <c r="F51" i="4"/>
  <c r="F14" i="4"/>
  <c r="F16" i="4"/>
  <c r="F110" i="1" s="1"/>
  <c r="F111" i="1" s="1"/>
  <c r="F116" i="1" s="1"/>
  <c r="E110" i="1"/>
  <c r="E111" i="1" s="1"/>
  <c r="E116" i="1"/>
  <c r="D59" i="1" l="1"/>
  <c r="E60" i="1"/>
  <c r="F61" i="1"/>
  <c r="G62" i="1"/>
  <c r="D110" i="1"/>
  <c r="D111" i="1" s="1"/>
  <c r="D116" i="1" s="1"/>
  <c r="D24" i="4"/>
  <c r="D25" i="4" s="1"/>
  <c r="C63" i="4"/>
  <c r="D68" i="1"/>
  <c r="E28" i="4"/>
  <c r="E47" i="4" s="1"/>
  <c r="E20" i="4"/>
  <c r="E22" i="4" s="1"/>
  <c r="E27" i="4"/>
  <c r="F18" i="4"/>
  <c r="E30" i="4"/>
  <c r="E77" i="1" s="1"/>
  <c r="D91" i="1"/>
  <c r="D48" i="4" s="1"/>
  <c r="D92" i="1"/>
  <c r="D97" i="1" s="1"/>
  <c r="C91" i="1"/>
  <c r="C48" i="4" s="1"/>
  <c r="C92" i="1"/>
  <c r="C97" i="1" s="1"/>
  <c r="C98" i="1" s="1"/>
  <c r="D99" i="1" s="1"/>
  <c r="D49" i="4" s="1"/>
  <c r="F55" i="1"/>
  <c r="D28" i="4"/>
  <c r="D30" i="4"/>
  <c r="D77" i="1" s="1"/>
  <c r="C107" i="1"/>
  <c r="E55" i="1"/>
  <c r="E24" i="4"/>
  <c r="E25" i="4" s="1"/>
  <c r="C71" i="1"/>
  <c r="C70" i="1" s="1"/>
  <c r="C69" i="1" s="1"/>
  <c r="C75" i="1" s="1"/>
  <c r="C78" i="1" s="1"/>
  <c r="C65" i="1"/>
  <c r="D134" i="1"/>
  <c r="D136" i="1" s="1"/>
  <c r="D138" i="1" s="1"/>
  <c r="C71" i="4"/>
  <c r="C76" i="1"/>
  <c r="C16" i="4"/>
  <c r="F95" i="1"/>
  <c r="G7" i="4"/>
  <c r="F53" i="1"/>
  <c r="F132" i="1" s="1"/>
  <c r="F135" i="1" s="1"/>
  <c r="F50" i="4" s="1"/>
  <c r="G9" i="4"/>
  <c r="G8" i="4" s="1"/>
  <c r="E132" i="1"/>
  <c r="E135" i="1" s="1"/>
  <c r="E50" i="4" s="1"/>
  <c r="D53" i="1"/>
  <c r="D132" i="1" s="1"/>
  <c r="D135" i="1" s="1"/>
  <c r="D50" i="4" s="1"/>
  <c r="C112" i="1" l="1"/>
  <c r="C113" i="1" s="1"/>
  <c r="C117" i="1" s="1"/>
  <c r="C81" i="1"/>
  <c r="E134" i="1"/>
  <c r="E136" i="1" s="1"/>
  <c r="E138" i="1" s="1"/>
  <c r="D71" i="4"/>
  <c r="D47" i="4"/>
  <c r="G61" i="1"/>
  <c r="E59" i="1"/>
  <c r="H62" i="1"/>
  <c r="F60" i="1"/>
  <c r="G18" i="4"/>
  <c r="F20" i="4"/>
  <c r="F22" i="4" s="1"/>
  <c r="F30" i="4"/>
  <c r="F77" i="1" s="1"/>
  <c r="F28" i="4"/>
  <c r="F47" i="4" s="1"/>
  <c r="F27" i="4"/>
  <c r="H9" i="4"/>
  <c r="H8" i="4" s="1"/>
  <c r="G53" i="1"/>
  <c r="G132" i="1" s="1"/>
  <c r="G135" i="1" s="1"/>
  <c r="G50" i="4" s="1"/>
  <c r="G44" i="4"/>
  <c r="G104" i="1"/>
  <c r="G13" i="4"/>
  <c r="G60" i="4"/>
  <c r="G123" i="1"/>
  <c r="C100" i="1"/>
  <c r="C65" i="4" s="1"/>
  <c r="H7" i="4"/>
  <c r="G95" i="1"/>
  <c r="G11" i="4"/>
  <c r="G12" i="4" s="1"/>
  <c r="C61" i="4"/>
  <c r="D103" i="1"/>
  <c r="D105" i="1" s="1"/>
  <c r="E90" i="1"/>
  <c r="C24" i="4"/>
  <c r="C33" i="4"/>
  <c r="C55" i="1"/>
  <c r="C110" i="1"/>
  <c r="C111" i="1" s="1"/>
  <c r="C116" i="1" s="1"/>
  <c r="C118" i="1" s="1"/>
  <c r="C120" i="1" s="1"/>
  <c r="I62" i="1"/>
  <c r="H61" i="1"/>
  <c r="F59" i="1"/>
  <c r="G60" i="1"/>
  <c r="E71" i="1"/>
  <c r="E65" i="1"/>
  <c r="D66" i="1" s="1"/>
  <c r="D72" i="1" s="1"/>
  <c r="D96" i="1" l="1"/>
  <c r="D98" i="1" s="1"/>
  <c r="D100" i="1" s="1"/>
  <c r="E61" i="1"/>
  <c r="F62" i="1"/>
  <c r="D60" i="1"/>
  <c r="D58" i="1" s="1"/>
  <c r="C56" i="1"/>
  <c r="C57" i="1" s="1"/>
  <c r="C45" i="4" s="1"/>
  <c r="C59" i="1"/>
  <c r="C58" i="1" s="1"/>
  <c r="E91" i="1"/>
  <c r="E48" i="4" s="1"/>
  <c r="C38" i="4"/>
  <c r="C39" i="4" s="1"/>
  <c r="F134" i="1"/>
  <c r="F136" i="1" s="1"/>
  <c r="F138" i="1" s="1"/>
  <c r="E71" i="4"/>
  <c r="I9" i="4"/>
  <c r="H53" i="1"/>
  <c r="H132" i="1" s="1"/>
  <c r="H135" i="1" s="1"/>
  <c r="H50" i="4" s="1"/>
  <c r="H104" i="1"/>
  <c r="H123" i="1"/>
  <c r="H44" i="4"/>
  <c r="H60" i="4"/>
  <c r="F65" i="1"/>
  <c r="E66" i="1" s="1"/>
  <c r="E72" i="1" s="1"/>
  <c r="F71" i="1"/>
  <c r="F24" i="4"/>
  <c r="F25" i="4" s="1"/>
  <c r="C85" i="1"/>
  <c r="C84" i="1" s="1"/>
  <c r="D86" i="1"/>
  <c r="E87" i="1"/>
  <c r="F88" i="1"/>
  <c r="C82" i="1"/>
  <c r="G21" i="4"/>
  <c r="D63" i="4"/>
  <c r="E68" i="1"/>
  <c r="D70" i="1"/>
  <c r="D69" i="1" s="1"/>
  <c r="D75" i="1" s="1"/>
  <c r="D78" i="1" s="1"/>
  <c r="F58" i="1"/>
  <c r="C25" i="4"/>
  <c r="D106" i="1"/>
  <c r="D29" i="4" s="1"/>
  <c r="D31" i="4" s="1"/>
  <c r="H11" i="4"/>
  <c r="H12" i="4" s="1"/>
  <c r="I7" i="4"/>
  <c r="H95" i="1"/>
  <c r="H13" i="4"/>
  <c r="G14" i="4"/>
  <c r="G16" i="4" s="1"/>
  <c r="D115" i="1"/>
  <c r="C66" i="4"/>
  <c r="G51" i="4"/>
  <c r="G76" i="1"/>
  <c r="F90" i="1"/>
  <c r="G30" i="4"/>
  <c r="G77" i="1" s="1"/>
  <c r="G20" i="4"/>
  <c r="G22" i="4" s="1"/>
  <c r="G27" i="4"/>
  <c r="G28" i="4"/>
  <c r="G47" i="4" s="1"/>
  <c r="H18" i="4"/>
  <c r="E58" i="1"/>
  <c r="E99" i="1" l="1"/>
  <c r="E49" i="4" s="1"/>
  <c r="G55" i="1"/>
  <c r="G24" i="4"/>
  <c r="G110" i="1"/>
  <c r="G111" i="1" s="1"/>
  <c r="G116" i="1" s="1"/>
  <c r="D33" i="4"/>
  <c r="C83" i="1"/>
  <c r="C46" i="4" s="1"/>
  <c r="E70" i="1"/>
  <c r="E69" i="1" s="1"/>
  <c r="E75" i="1" s="1"/>
  <c r="E78" i="1" s="1"/>
  <c r="F68" i="1"/>
  <c r="E63" i="4"/>
  <c r="D119" i="1"/>
  <c r="D52" i="4" s="1"/>
  <c r="I11" i="4"/>
  <c r="I12" i="4" s="1"/>
  <c r="I95" i="1"/>
  <c r="J7" i="4"/>
  <c r="D81" i="1"/>
  <c r="D112" i="1"/>
  <c r="D113" i="1" s="1"/>
  <c r="D117" i="1" s="1"/>
  <c r="D118" i="1" s="1"/>
  <c r="D120" i="1" s="1"/>
  <c r="E92" i="1"/>
  <c r="E97" i="1" s="1"/>
  <c r="D62" i="4"/>
  <c r="E54" i="1"/>
  <c r="E56" i="1" s="1"/>
  <c r="E57" i="1" s="1"/>
  <c r="E45" i="4" s="1"/>
  <c r="G54" i="1"/>
  <c r="G56" i="1" s="1"/>
  <c r="F62" i="4"/>
  <c r="C64" i="4"/>
  <c r="D80" i="1"/>
  <c r="G134" i="1"/>
  <c r="G136" i="1" s="1"/>
  <c r="G138" i="1" s="1"/>
  <c r="F71" i="4"/>
  <c r="G90" i="1"/>
  <c r="H21" i="4"/>
  <c r="I53" i="1"/>
  <c r="I132" i="1" s="1"/>
  <c r="I135" i="1" s="1"/>
  <c r="I50" i="4" s="1"/>
  <c r="J9" i="4"/>
  <c r="I60" i="4"/>
  <c r="I123" i="1"/>
  <c r="I44" i="4"/>
  <c r="I104" i="1"/>
  <c r="H30" i="4"/>
  <c r="H77" i="1" s="1"/>
  <c r="I18" i="4"/>
  <c r="H20" i="4"/>
  <c r="H22" i="4" s="1"/>
  <c r="H27" i="4"/>
  <c r="H28" i="4"/>
  <c r="H47" i="4" s="1"/>
  <c r="H76" i="1"/>
  <c r="H51" i="4"/>
  <c r="F92" i="1"/>
  <c r="F97" i="1" s="1"/>
  <c r="F91" i="1"/>
  <c r="F48" i="4" s="1"/>
  <c r="E62" i="4"/>
  <c r="F54" i="1"/>
  <c r="F56" i="1" s="1"/>
  <c r="F57" i="1" s="1"/>
  <c r="F45" i="4" s="1"/>
  <c r="G65" i="1"/>
  <c r="F66" i="1" s="1"/>
  <c r="F72" i="1" s="1"/>
  <c r="G71" i="1"/>
  <c r="I13" i="4"/>
  <c r="H14" i="4"/>
  <c r="H16" i="4" s="1"/>
  <c r="D107" i="1"/>
  <c r="C35" i="4"/>
  <c r="D37" i="4"/>
  <c r="C62" i="4"/>
  <c r="D54" i="1"/>
  <c r="D56" i="1" s="1"/>
  <c r="D57" i="1" s="1"/>
  <c r="D45" i="4" s="1"/>
  <c r="I8" i="4"/>
  <c r="E96" i="1"/>
  <c r="D65" i="4"/>
  <c r="H55" i="1" l="1"/>
  <c r="H110" i="1"/>
  <c r="H111" i="1" s="1"/>
  <c r="H116" i="1" s="1"/>
  <c r="H24" i="4"/>
  <c r="H25" i="4" s="1"/>
  <c r="E115" i="1"/>
  <c r="D66" i="4"/>
  <c r="J8" i="4"/>
  <c r="G57" i="1"/>
  <c r="G45" i="4" s="1"/>
  <c r="J95" i="1"/>
  <c r="J11" i="4"/>
  <c r="J12" i="4" s="1"/>
  <c r="K7" i="4"/>
  <c r="D38" i="4"/>
  <c r="D39" i="4" s="1"/>
  <c r="G25" i="4"/>
  <c r="G68" i="1"/>
  <c r="F70" i="1"/>
  <c r="F69" i="1" s="1"/>
  <c r="F75" i="1" s="1"/>
  <c r="F78" i="1" s="1"/>
  <c r="F63" i="4"/>
  <c r="D82" i="1"/>
  <c r="J13" i="4"/>
  <c r="I14" i="4"/>
  <c r="I28" i="4"/>
  <c r="I47" i="4" s="1"/>
  <c r="I20" i="4"/>
  <c r="J18" i="4"/>
  <c r="I27" i="4"/>
  <c r="I30" i="4"/>
  <c r="I77" i="1" s="1"/>
  <c r="H134" i="1"/>
  <c r="H136" i="1" s="1"/>
  <c r="H138" i="1" s="1"/>
  <c r="G71" i="4"/>
  <c r="E103" i="1"/>
  <c r="E105" i="1" s="1"/>
  <c r="D61" i="4"/>
  <c r="H90" i="1"/>
  <c r="G91" i="1"/>
  <c r="G48" i="4" s="1"/>
  <c r="D85" i="1"/>
  <c r="D84" i="1" s="1"/>
  <c r="F87" i="1"/>
  <c r="G88" i="1"/>
  <c r="E86" i="1"/>
  <c r="I21" i="4"/>
  <c r="I16" i="4"/>
  <c r="E81" i="1"/>
  <c r="E112" i="1"/>
  <c r="E113" i="1" s="1"/>
  <c r="E117" i="1" s="1"/>
  <c r="I61" i="1"/>
  <c r="G59" i="1"/>
  <c r="G58" i="1" s="1"/>
  <c r="J62" i="1"/>
  <c r="H60" i="1"/>
  <c r="C126" i="1"/>
  <c r="C127" i="1" s="1"/>
  <c r="C41" i="4"/>
  <c r="E98" i="1"/>
  <c r="F99" i="1" s="1"/>
  <c r="F49" i="4" s="1"/>
  <c r="H71" i="1"/>
  <c r="H65" i="1"/>
  <c r="G66" i="1" s="1"/>
  <c r="G72" i="1" s="1"/>
  <c r="I76" i="1"/>
  <c r="I51" i="4"/>
  <c r="J53" i="1"/>
  <c r="J132" i="1" s="1"/>
  <c r="J135" i="1" s="1"/>
  <c r="J50" i="4" s="1"/>
  <c r="K9" i="4"/>
  <c r="J44" i="4"/>
  <c r="J104" i="1"/>
  <c r="J123" i="1"/>
  <c r="J60" i="4"/>
  <c r="E100" i="1" l="1"/>
  <c r="F96" i="1" s="1"/>
  <c r="F98" i="1" s="1"/>
  <c r="D35" i="4"/>
  <c r="E37" i="4"/>
  <c r="I90" i="1"/>
  <c r="E119" i="1"/>
  <c r="E52" i="4" s="1"/>
  <c r="E118" i="1"/>
  <c r="E80" i="1"/>
  <c r="E82" i="1" s="1"/>
  <c r="D64" i="4"/>
  <c r="D83" i="1"/>
  <c r="D46" i="4" s="1"/>
  <c r="C72" i="4"/>
  <c r="C73" i="4" s="1"/>
  <c r="C42" i="4"/>
  <c r="G87" i="1"/>
  <c r="F86" i="1"/>
  <c r="E85" i="1"/>
  <c r="E84" i="1" s="1"/>
  <c r="H88" i="1"/>
  <c r="G92" i="1"/>
  <c r="G97" i="1" s="1"/>
  <c r="H91" i="1"/>
  <c r="H48" i="4" s="1"/>
  <c r="H92" i="1"/>
  <c r="H97" i="1" s="1"/>
  <c r="K18" i="4"/>
  <c r="J28" i="4"/>
  <c r="J47" i="4" s="1"/>
  <c r="J20" i="4"/>
  <c r="J30" i="4"/>
  <c r="J77" i="1" s="1"/>
  <c r="J27" i="4"/>
  <c r="J14" i="4"/>
  <c r="K13" i="4"/>
  <c r="K11" i="4"/>
  <c r="K12" i="4" s="1"/>
  <c r="K95" i="1"/>
  <c r="L7" i="4"/>
  <c r="K8" i="4"/>
  <c r="H59" i="1"/>
  <c r="H58" i="1" s="1"/>
  <c r="J61" i="1"/>
  <c r="K62" i="1"/>
  <c r="I60" i="1"/>
  <c r="C128" i="1"/>
  <c r="C53" i="4" s="1"/>
  <c r="I110" i="1"/>
  <c r="I111" i="1" s="1"/>
  <c r="I116" i="1" s="1"/>
  <c r="I55" i="1"/>
  <c r="E106" i="1"/>
  <c r="E29" i="4" s="1"/>
  <c r="E31" i="4" s="1"/>
  <c r="E107" i="1"/>
  <c r="J76" i="1"/>
  <c r="J51" i="4"/>
  <c r="L9" i="4"/>
  <c r="K53" i="1"/>
  <c r="K132" i="1" s="1"/>
  <c r="K135" i="1" s="1"/>
  <c r="K50" i="4" s="1"/>
  <c r="K104" i="1"/>
  <c r="K60" i="4"/>
  <c r="K44" i="4"/>
  <c r="K123" i="1"/>
  <c r="H68" i="1"/>
  <c r="G70" i="1"/>
  <c r="G69" i="1" s="1"/>
  <c r="G75" i="1" s="1"/>
  <c r="G78" i="1" s="1"/>
  <c r="G63" i="4"/>
  <c r="G62" i="4"/>
  <c r="H54" i="1"/>
  <c r="H56" i="1" s="1"/>
  <c r="H57" i="1" s="1"/>
  <c r="H45" i="4" s="1"/>
  <c r="I134" i="1"/>
  <c r="I136" i="1" s="1"/>
  <c r="I138" i="1" s="1"/>
  <c r="H71" i="4"/>
  <c r="I22" i="4"/>
  <c r="F112" i="1"/>
  <c r="F113" i="1" s="1"/>
  <c r="F117" i="1" s="1"/>
  <c r="F81" i="1"/>
  <c r="J21" i="4"/>
  <c r="J16" i="4"/>
  <c r="E65" i="4" l="1"/>
  <c r="J55" i="1"/>
  <c r="J110" i="1"/>
  <c r="J111" i="1" s="1"/>
  <c r="J116" i="1" s="1"/>
  <c r="L62" i="1"/>
  <c r="I59" i="1"/>
  <c r="I58" i="1" s="1"/>
  <c r="J60" i="1"/>
  <c r="K61" i="1"/>
  <c r="J90" i="1"/>
  <c r="K20" i="4"/>
  <c r="K28" i="4"/>
  <c r="K47" i="4" s="1"/>
  <c r="L18" i="4"/>
  <c r="K30" i="4"/>
  <c r="K77" i="1" s="1"/>
  <c r="K27" i="4"/>
  <c r="K76" i="1"/>
  <c r="K51" i="4"/>
  <c r="C129" i="1"/>
  <c r="H62" i="4"/>
  <c r="I54" i="1"/>
  <c r="I56" i="1" s="1"/>
  <c r="K21" i="4"/>
  <c r="E83" i="1"/>
  <c r="E46" i="4" s="1"/>
  <c r="I91" i="1"/>
  <c r="I48" i="4" s="1"/>
  <c r="J134" i="1"/>
  <c r="J136" i="1" s="1"/>
  <c r="J138" i="1" s="1"/>
  <c r="I71" i="4"/>
  <c r="C54" i="4"/>
  <c r="I71" i="1"/>
  <c r="I65" i="1"/>
  <c r="H66" i="1" s="1"/>
  <c r="H72" i="1" s="1"/>
  <c r="G81" i="1"/>
  <c r="G112" i="1"/>
  <c r="G113" i="1" s="1"/>
  <c r="G117" i="1" s="1"/>
  <c r="E61" i="4"/>
  <c r="F103" i="1"/>
  <c r="F105" i="1" s="1"/>
  <c r="I24" i="4"/>
  <c r="L8" i="4"/>
  <c r="K14" i="4"/>
  <c r="K16" i="4" s="1"/>
  <c r="L13" i="4"/>
  <c r="J22" i="4"/>
  <c r="J24" i="4" s="1"/>
  <c r="J25" i="4" s="1"/>
  <c r="E64" i="4"/>
  <c r="F80" i="1"/>
  <c r="F82" i="1" s="1"/>
  <c r="E120" i="1"/>
  <c r="D126" i="1"/>
  <c r="D41" i="4"/>
  <c r="G86" i="1"/>
  <c r="I88" i="1"/>
  <c r="H87" i="1"/>
  <c r="F85" i="1"/>
  <c r="F84" i="1" s="1"/>
  <c r="M9" i="4"/>
  <c r="L53" i="1"/>
  <c r="L132" i="1" s="1"/>
  <c r="L135" i="1" s="1"/>
  <c r="L50" i="4" s="1"/>
  <c r="L60" i="4"/>
  <c r="L104" i="1"/>
  <c r="L123" i="1"/>
  <c r="L44" i="4"/>
  <c r="E33" i="4"/>
  <c r="L11" i="4"/>
  <c r="L12" i="4" s="1"/>
  <c r="M7" i="4"/>
  <c r="L95" i="1"/>
  <c r="F100" i="1"/>
  <c r="G99" i="1"/>
  <c r="G49" i="4" s="1"/>
  <c r="K55" i="1" l="1"/>
  <c r="K110" i="1"/>
  <c r="K111" i="1" s="1"/>
  <c r="K116" i="1" s="1"/>
  <c r="E38" i="4"/>
  <c r="E39" i="4" s="1"/>
  <c r="I87" i="1"/>
  <c r="G85" i="1"/>
  <c r="G84" i="1" s="1"/>
  <c r="J88" i="1"/>
  <c r="H86" i="1"/>
  <c r="C56" i="4"/>
  <c r="C57" i="4"/>
  <c r="J54" i="1"/>
  <c r="J56" i="1" s="1"/>
  <c r="I62" i="4"/>
  <c r="K60" i="1"/>
  <c r="M62" i="1"/>
  <c r="L61" i="1"/>
  <c r="J59" i="1"/>
  <c r="J58" i="1" s="1"/>
  <c r="M11" i="4"/>
  <c r="M12" i="4" s="1"/>
  <c r="M95" i="1"/>
  <c r="N7" i="4"/>
  <c r="D42" i="4"/>
  <c r="D72" i="4"/>
  <c r="D73" i="4" s="1"/>
  <c r="E66" i="4"/>
  <c r="F115" i="1"/>
  <c r="F106" i="1"/>
  <c r="F29" i="4" s="1"/>
  <c r="F31" i="4" s="1"/>
  <c r="I92" i="1"/>
  <c r="I97" i="1" s="1"/>
  <c r="C67" i="4"/>
  <c r="D125" i="1"/>
  <c r="D127" i="1" s="1"/>
  <c r="L27" i="4"/>
  <c r="L28" i="4"/>
  <c r="L47" i="4" s="1"/>
  <c r="L30" i="4"/>
  <c r="L77" i="1" s="1"/>
  <c r="M18" i="4"/>
  <c r="L20" i="4"/>
  <c r="J91" i="1"/>
  <c r="J48" i="4" s="1"/>
  <c r="F83" i="1"/>
  <c r="F46" i="4" s="1"/>
  <c r="M53" i="1"/>
  <c r="M132" i="1" s="1"/>
  <c r="M135" i="1" s="1"/>
  <c r="M50" i="4" s="1"/>
  <c r="N9" i="4"/>
  <c r="M44" i="4"/>
  <c r="M123" i="1"/>
  <c r="M60" i="4"/>
  <c r="M104" i="1"/>
  <c r="J65" i="1"/>
  <c r="I66" i="1" s="1"/>
  <c r="I72" i="1" s="1"/>
  <c r="J71" i="1"/>
  <c r="H70" i="1"/>
  <c r="H69" i="1" s="1"/>
  <c r="H75" i="1" s="1"/>
  <c r="H78" i="1" s="1"/>
  <c r="H63" i="4"/>
  <c r="I68" i="1"/>
  <c r="F64" i="4"/>
  <c r="G80" i="1"/>
  <c r="G82" i="1" s="1"/>
  <c r="I25" i="4"/>
  <c r="L21" i="4"/>
  <c r="L16" i="4"/>
  <c r="L51" i="4"/>
  <c r="L76" i="1"/>
  <c r="L14" i="4"/>
  <c r="M13" i="4"/>
  <c r="M8" i="4"/>
  <c r="K134" i="1"/>
  <c r="K136" i="1" s="1"/>
  <c r="K138" i="1" s="1"/>
  <c r="J71" i="4"/>
  <c r="I57" i="1"/>
  <c r="I45" i="4" s="1"/>
  <c r="K90" i="1"/>
  <c r="K22" i="4"/>
  <c r="G96" i="1"/>
  <c r="G98" i="1" s="1"/>
  <c r="F65" i="4"/>
  <c r="L55" i="1" l="1"/>
  <c r="L110" i="1"/>
  <c r="L111" i="1" s="1"/>
  <c r="L116" i="1" s="1"/>
  <c r="M21" i="4"/>
  <c r="G64" i="4"/>
  <c r="H80" i="1"/>
  <c r="E35" i="4"/>
  <c r="F37" i="4"/>
  <c r="K91" i="1"/>
  <c r="K48" i="4" s="1"/>
  <c r="N8" i="4"/>
  <c r="G83" i="1"/>
  <c r="G46" i="4" s="1"/>
  <c r="L22" i="4"/>
  <c r="L90" i="1"/>
  <c r="F119" i="1"/>
  <c r="F52" i="4" s="1"/>
  <c r="F118" i="1"/>
  <c r="F120" i="1" s="1"/>
  <c r="C58" i="4"/>
  <c r="D55" i="4"/>
  <c r="C68" i="4"/>
  <c r="C69" i="4" s="1"/>
  <c r="C74" i="4" s="1"/>
  <c r="M14" i="4"/>
  <c r="M16" i="4" s="1"/>
  <c r="N13" i="4"/>
  <c r="J68" i="1"/>
  <c r="I70" i="1"/>
  <c r="I69" i="1" s="1"/>
  <c r="I75" i="1" s="1"/>
  <c r="I78" i="1" s="1"/>
  <c r="I63" i="4"/>
  <c r="M20" i="4"/>
  <c r="M22" i="4" s="1"/>
  <c r="M30" i="4"/>
  <c r="M77" i="1" s="1"/>
  <c r="M27" i="4"/>
  <c r="N18" i="4"/>
  <c r="M28" i="4"/>
  <c r="M47" i="4" s="1"/>
  <c r="N95" i="1"/>
  <c r="N11" i="4"/>
  <c r="N12" i="4" s="1"/>
  <c r="O7" i="4"/>
  <c r="K54" i="1"/>
  <c r="K56" i="1" s="1"/>
  <c r="J62" i="4"/>
  <c r="K59" i="1"/>
  <c r="K58" i="1" s="1"/>
  <c r="M61" i="1"/>
  <c r="N62" i="1"/>
  <c r="L60" i="1"/>
  <c r="H81" i="1"/>
  <c r="H112" i="1"/>
  <c r="H113" i="1" s="1"/>
  <c r="H117" i="1" s="1"/>
  <c r="F33" i="4"/>
  <c r="K65" i="1"/>
  <c r="J66" i="1" s="1"/>
  <c r="J72" i="1" s="1"/>
  <c r="K71" i="1"/>
  <c r="L134" i="1"/>
  <c r="L136" i="1" s="1"/>
  <c r="L138" i="1" s="1"/>
  <c r="K71" i="4"/>
  <c r="M51" i="4"/>
  <c r="M76" i="1"/>
  <c r="N53" i="1"/>
  <c r="N132" i="1" s="1"/>
  <c r="N135" i="1" s="1"/>
  <c r="N50" i="4" s="1"/>
  <c r="O9" i="4"/>
  <c r="N104" i="1"/>
  <c r="N60" i="4"/>
  <c r="N123" i="1"/>
  <c r="N44" i="4"/>
  <c r="J92" i="1"/>
  <c r="J97" i="1" s="1"/>
  <c r="D128" i="1"/>
  <c r="D53" i="4" s="1"/>
  <c r="D129" i="1"/>
  <c r="F107" i="1"/>
  <c r="J57" i="1"/>
  <c r="J45" i="4" s="1"/>
  <c r="K24" i="4"/>
  <c r="H99" i="1"/>
  <c r="H49" i="4" s="1"/>
  <c r="G100" i="1"/>
  <c r="M55" i="1" l="1"/>
  <c r="M110" i="1"/>
  <c r="M111" i="1" s="1"/>
  <c r="M116" i="1" s="1"/>
  <c r="M24" i="4"/>
  <c r="M25" i="4" s="1"/>
  <c r="N76" i="1"/>
  <c r="N51" i="4"/>
  <c r="M90" i="1"/>
  <c r="G115" i="1"/>
  <c r="F66" i="4"/>
  <c r="L71" i="1"/>
  <c r="L65" i="1"/>
  <c r="K66" i="1" s="1"/>
  <c r="K72" i="1" s="1"/>
  <c r="G103" i="1"/>
  <c r="G105" i="1" s="1"/>
  <c r="F61" i="4"/>
  <c r="P9" i="4"/>
  <c r="O53" i="1"/>
  <c r="O132" i="1" s="1"/>
  <c r="O135" i="1" s="1"/>
  <c r="O50" i="4" s="1"/>
  <c r="O60" i="4"/>
  <c r="O104" i="1"/>
  <c r="O44" i="4"/>
  <c r="O123" i="1"/>
  <c r="M134" i="1"/>
  <c r="M136" i="1" s="1"/>
  <c r="M138" i="1" s="1"/>
  <c r="L71" i="4"/>
  <c r="F38" i="4"/>
  <c r="F39" i="4" s="1"/>
  <c r="K57" i="1"/>
  <c r="K45" i="4" s="1"/>
  <c r="M60" i="1"/>
  <c r="L59" i="1"/>
  <c r="L58" i="1" s="1"/>
  <c r="N61" i="1"/>
  <c r="O62" i="1"/>
  <c r="N14" i="4"/>
  <c r="N16" i="4" s="1"/>
  <c r="O13" i="4"/>
  <c r="E125" i="1"/>
  <c r="E127" i="1" s="1"/>
  <c r="D67" i="4"/>
  <c r="O11" i="4"/>
  <c r="O12" i="4" s="1"/>
  <c r="O95" i="1"/>
  <c r="P7" i="4"/>
  <c r="M71" i="1"/>
  <c r="M65" i="1"/>
  <c r="L66" i="1" s="1"/>
  <c r="L72" i="1" s="1"/>
  <c r="I81" i="1"/>
  <c r="I112" i="1"/>
  <c r="I113" i="1" s="1"/>
  <c r="I117" i="1" s="1"/>
  <c r="O8" i="4"/>
  <c r="E126" i="1"/>
  <c r="E41" i="4"/>
  <c r="L24" i="4"/>
  <c r="L25" i="4" s="1"/>
  <c r="K25" i="4"/>
  <c r="D54" i="4"/>
  <c r="J63" i="4"/>
  <c r="J70" i="1"/>
  <c r="J69" i="1" s="1"/>
  <c r="J75" i="1" s="1"/>
  <c r="J78" i="1" s="1"/>
  <c r="K68" i="1"/>
  <c r="H85" i="1"/>
  <c r="H84" i="1" s="1"/>
  <c r="I86" i="1"/>
  <c r="K88" i="1"/>
  <c r="J87" i="1"/>
  <c r="L54" i="1"/>
  <c r="L56" i="1" s="1"/>
  <c r="L57" i="1" s="1"/>
  <c r="L45" i="4" s="1"/>
  <c r="K62" i="4"/>
  <c r="N21" i="4"/>
  <c r="N27" i="4"/>
  <c r="N30" i="4"/>
  <c r="N77" i="1" s="1"/>
  <c r="O18" i="4"/>
  <c r="N28" i="4"/>
  <c r="N47" i="4" s="1"/>
  <c r="N20" i="4"/>
  <c r="N22" i="4" s="1"/>
  <c r="L91" i="1"/>
  <c r="L48" i="4" s="1"/>
  <c r="L92" i="1"/>
  <c r="L97" i="1" s="1"/>
  <c r="K92" i="1"/>
  <c r="K97" i="1" s="1"/>
  <c r="H82" i="1"/>
  <c r="H83" i="1" s="1"/>
  <c r="H46" i="4" s="1"/>
  <c r="G65" i="4"/>
  <c r="H96" i="1"/>
  <c r="H98" i="1" s="1"/>
  <c r="N24" i="4" l="1"/>
  <c r="N25" i="4" s="1"/>
  <c r="N55" i="1"/>
  <c r="N110" i="1"/>
  <c r="N111" i="1" s="1"/>
  <c r="N116" i="1" s="1"/>
  <c r="G37" i="4"/>
  <c r="F35" i="4"/>
  <c r="Q7" i="4"/>
  <c r="P11" i="4"/>
  <c r="P12" i="4" s="1"/>
  <c r="P95" i="1"/>
  <c r="Q9" i="4"/>
  <c r="P53" i="1"/>
  <c r="P132" i="1" s="1"/>
  <c r="P135" i="1" s="1"/>
  <c r="P50" i="4" s="1"/>
  <c r="P44" i="4"/>
  <c r="P104" i="1"/>
  <c r="P123" i="1"/>
  <c r="P60" i="4"/>
  <c r="M91" i="1"/>
  <c r="M48" i="4" s="1"/>
  <c r="D57" i="4"/>
  <c r="K87" i="1"/>
  <c r="I85" i="1"/>
  <c r="I84" i="1" s="1"/>
  <c r="J86" i="1"/>
  <c r="L88" i="1"/>
  <c r="P13" i="4"/>
  <c r="O14" i="4"/>
  <c r="O16" i="4" s="1"/>
  <c r="L62" i="4"/>
  <c r="M54" i="1"/>
  <c r="M56" i="1" s="1"/>
  <c r="O51" i="4"/>
  <c r="O76" i="1"/>
  <c r="N71" i="1"/>
  <c r="N65" i="1"/>
  <c r="M66" i="1" s="1"/>
  <c r="M72" i="1" s="1"/>
  <c r="O30" i="4"/>
  <c r="O77" i="1" s="1"/>
  <c r="O27" i="4"/>
  <c r="O20" i="4"/>
  <c r="P18" i="4"/>
  <c r="O28" i="4"/>
  <c r="O47" i="4" s="1"/>
  <c r="J81" i="1"/>
  <c r="J112" i="1"/>
  <c r="J113" i="1" s="1"/>
  <c r="J117" i="1" s="1"/>
  <c r="M68" i="1"/>
  <c r="L63" i="4"/>
  <c r="L70" i="1"/>
  <c r="O21" i="4"/>
  <c r="N134" i="1"/>
  <c r="N136" i="1" s="1"/>
  <c r="N138" i="1" s="1"/>
  <c r="M71" i="4"/>
  <c r="G106" i="1"/>
  <c r="G29" i="4" s="1"/>
  <c r="G31" i="4" s="1"/>
  <c r="G118" i="1"/>
  <c r="G120" i="1" s="1"/>
  <c r="G119" i="1"/>
  <c r="G52" i="4" s="1"/>
  <c r="N90" i="1"/>
  <c r="H64" i="4"/>
  <c r="I80" i="1"/>
  <c r="I82" i="1" s="1"/>
  <c r="E129" i="1"/>
  <c r="E128" i="1"/>
  <c r="E53" i="4" s="1"/>
  <c r="E42" i="4"/>
  <c r="E72" i="4"/>
  <c r="E73" i="4" s="1"/>
  <c r="P8" i="4"/>
  <c r="D56" i="4"/>
  <c r="L68" i="1"/>
  <c r="K70" i="1"/>
  <c r="K69" i="1" s="1"/>
  <c r="K75" i="1" s="1"/>
  <c r="K78" i="1" s="1"/>
  <c r="K63" i="4"/>
  <c r="M59" i="1"/>
  <c r="M58" i="1" s="1"/>
  <c r="P62" i="1"/>
  <c r="N60" i="1"/>
  <c r="O61" i="1"/>
  <c r="I99" i="1"/>
  <c r="I49" i="4" s="1"/>
  <c r="H100" i="1"/>
  <c r="O55" i="1" l="1"/>
  <c r="O110" i="1"/>
  <c r="O111" i="1" s="1"/>
  <c r="O116" i="1" s="1"/>
  <c r="N91" i="1"/>
  <c r="N48" i="4" s="1"/>
  <c r="Q53" i="1"/>
  <c r="Q132" i="1" s="1"/>
  <c r="Q135" i="1" s="1"/>
  <c r="Q50" i="4" s="1"/>
  <c r="R9" i="4"/>
  <c r="Q123" i="1"/>
  <c r="Q104" i="1"/>
  <c r="Q44" i="4"/>
  <c r="Q60" i="4"/>
  <c r="F126" i="1"/>
  <c r="F41" i="4"/>
  <c r="Q8" i="4"/>
  <c r="I83" i="1"/>
  <c r="I46" i="4" s="1"/>
  <c r="L69" i="1"/>
  <c r="L75" i="1" s="1"/>
  <c r="L78" i="1" s="1"/>
  <c r="M88" i="1"/>
  <c r="L87" i="1"/>
  <c r="J85" i="1"/>
  <c r="J84" i="1" s="1"/>
  <c r="K86" i="1"/>
  <c r="O90" i="1"/>
  <c r="P14" i="4"/>
  <c r="Q13" i="4"/>
  <c r="M92" i="1"/>
  <c r="M97" i="1" s="1"/>
  <c r="P76" i="1"/>
  <c r="P51" i="4"/>
  <c r="P61" i="1"/>
  <c r="N59" i="1"/>
  <c r="N58" i="1" s="1"/>
  <c r="O60" i="1"/>
  <c r="Q62" i="1"/>
  <c r="F125" i="1"/>
  <c r="F127" i="1" s="1"/>
  <c r="E67" i="4"/>
  <c r="O22" i="4"/>
  <c r="I64" i="4"/>
  <c r="J80" i="1"/>
  <c r="J82" i="1" s="1"/>
  <c r="J83" i="1" s="1"/>
  <c r="J46" i="4" s="1"/>
  <c r="K81" i="1"/>
  <c r="K112" i="1"/>
  <c r="K113" i="1" s="1"/>
  <c r="K117" i="1" s="1"/>
  <c r="O134" i="1"/>
  <c r="O136" i="1" s="1"/>
  <c r="O138" i="1" s="1"/>
  <c r="N71" i="4"/>
  <c r="M57" i="1"/>
  <c r="M45" i="4" s="1"/>
  <c r="P21" i="4"/>
  <c r="P16" i="4"/>
  <c r="M62" i="4"/>
  <c r="N54" i="1"/>
  <c r="N56" i="1" s="1"/>
  <c r="E55" i="4"/>
  <c r="D58" i="4"/>
  <c r="D68" i="4"/>
  <c r="D69" i="4" s="1"/>
  <c r="D74" i="4" s="1"/>
  <c r="G33" i="4"/>
  <c r="G66" i="4"/>
  <c r="H115" i="1"/>
  <c r="E54" i="4"/>
  <c r="G107" i="1"/>
  <c r="P30" i="4"/>
  <c r="P77" i="1" s="1"/>
  <c r="P27" i="4"/>
  <c r="P28" i="4"/>
  <c r="P47" i="4" s="1"/>
  <c r="P20" i="4"/>
  <c r="P22" i="4" s="1"/>
  <c r="Q18" i="4"/>
  <c r="M63" i="4"/>
  <c r="M70" i="1"/>
  <c r="M69" i="1" s="1"/>
  <c r="M75" i="1" s="1"/>
  <c r="M78" i="1" s="1"/>
  <c r="N68" i="1"/>
  <c r="R7" i="4"/>
  <c r="Q95" i="1"/>
  <c r="Q11" i="4"/>
  <c r="Q12" i="4" s="1"/>
  <c r="I96" i="1"/>
  <c r="I98" i="1" s="1"/>
  <c r="H65" i="4"/>
  <c r="M112" i="1" l="1"/>
  <c r="M113" i="1" s="1"/>
  <c r="M117" i="1" s="1"/>
  <c r="M81" i="1"/>
  <c r="P134" i="1"/>
  <c r="P136" i="1" s="1"/>
  <c r="P138" i="1" s="1"/>
  <c r="O71" i="4"/>
  <c r="P90" i="1"/>
  <c r="E56" i="4"/>
  <c r="E57" i="4"/>
  <c r="N57" i="1"/>
  <c r="N45" i="4" s="1"/>
  <c r="O71" i="1"/>
  <c r="O65" i="1"/>
  <c r="N66" i="1" s="1"/>
  <c r="N72" i="1" s="1"/>
  <c r="Q14" i="4"/>
  <c r="R13" i="4"/>
  <c r="L81" i="1"/>
  <c r="L112" i="1"/>
  <c r="L113" i="1" s="1"/>
  <c r="L117" i="1" s="1"/>
  <c r="F72" i="4"/>
  <c r="F73" i="4" s="1"/>
  <c r="F42" i="4"/>
  <c r="Q76" i="1"/>
  <c r="Q51" i="4"/>
  <c r="N92" i="1"/>
  <c r="N97" i="1" s="1"/>
  <c r="O24" i="4"/>
  <c r="O25" i="4" s="1"/>
  <c r="O91" i="1"/>
  <c r="O48" i="4" s="1"/>
  <c r="O92" i="1"/>
  <c r="O97" i="1" s="1"/>
  <c r="S7" i="4"/>
  <c r="R95" i="1"/>
  <c r="R11" i="4"/>
  <c r="R12" i="4" s="1"/>
  <c r="Q20" i="4"/>
  <c r="Q22" i="4" s="1"/>
  <c r="R18" i="4"/>
  <c r="Q30" i="4"/>
  <c r="Q77" i="1" s="1"/>
  <c r="Q28" i="4"/>
  <c r="Q47" i="4" s="1"/>
  <c r="Q27" i="4"/>
  <c r="K85" i="1"/>
  <c r="K84" i="1" s="1"/>
  <c r="N88" i="1"/>
  <c r="L86" i="1"/>
  <c r="M87" i="1"/>
  <c r="N62" i="4"/>
  <c r="O54" i="1"/>
  <c r="O56" i="1" s="1"/>
  <c r="K80" i="1"/>
  <c r="K82" i="1" s="1"/>
  <c r="K83" i="1" s="1"/>
  <c r="K46" i="4" s="1"/>
  <c r="J64" i="4"/>
  <c r="Q21" i="4"/>
  <c r="Q16" i="4"/>
  <c r="G38" i="4"/>
  <c r="G39" i="4" s="1"/>
  <c r="P55" i="1"/>
  <c r="P110" i="1"/>
  <c r="P111" i="1" s="1"/>
  <c r="P116" i="1" s="1"/>
  <c r="P24" i="4"/>
  <c r="P25" i="4" s="1"/>
  <c r="H119" i="1"/>
  <c r="H52" i="4" s="1"/>
  <c r="H118" i="1"/>
  <c r="P71" i="1"/>
  <c r="P65" i="1"/>
  <c r="O66" i="1" s="1"/>
  <c r="O72" i="1" s="1"/>
  <c r="H103" i="1"/>
  <c r="H105" i="1" s="1"/>
  <c r="G61" i="4"/>
  <c r="F128" i="1"/>
  <c r="F53" i="4" s="1"/>
  <c r="R8" i="4"/>
  <c r="R53" i="1"/>
  <c r="R132" i="1" s="1"/>
  <c r="R135" i="1" s="1"/>
  <c r="R50" i="4" s="1"/>
  <c r="S9" i="4"/>
  <c r="R44" i="4"/>
  <c r="R60" i="4"/>
  <c r="R123" i="1"/>
  <c r="R104" i="1"/>
  <c r="O59" i="1"/>
  <c r="O58" i="1" s="1"/>
  <c r="Q61" i="1"/>
  <c r="P60" i="1"/>
  <c r="R62" i="1"/>
  <c r="J99" i="1"/>
  <c r="J49" i="4" s="1"/>
  <c r="I100" i="1"/>
  <c r="F54" i="4" l="1"/>
  <c r="H37" i="4"/>
  <c r="G35" i="4"/>
  <c r="Q71" i="1"/>
  <c r="Q65" i="1"/>
  <c r="P66" i="1" s="1"/>
  <c r="P72" i="1" s="1"/>
  <c r="L85" i="1"/>
  <c r="L84" i="1" s="1"/>
  <c r="N87" i="1"/>
  <c r="M86" i="1"/>
  <c r="O88" i="1"/>
  <c r="E58" i="4"/>
  <c r="F55" i="4"/>
  <c r="E68" i="4"/>
  <c r="E69" i="4" s="1"/>
  <c r="E74" i="4" s="1"/>
  <c r="F129" i="1"/>
  <c r="O70" i="1"/>
  <c r="P68" i="1"/>
  <c r="O63" i="4"/>
  <c r="Q110" i="1"/>
  <c r="Q111" i="1" s="1"/>
  <c r="Q116" i="1" s="1"/>
  <c r="Q24" i="4"/>
  <c r="Q25" i="4" s="1"/>
  <c r="Q55" i="1"/>
  <c r="O57" i="1"/>
  <c r="O45" i="4" s="1"/>
  <c r="R21" i="4"/>
  <c r="R14" i="4"/>
  <c r="R16" i="4" s="1"/>
  <c r="S13" i="4"/>
  <c r="Q134" i="1"/>
  <c r="Q136" i="1" s="1"/>
  <c r="Q138" i="1" s="1"/>
  <c r="P71" i="4"/>
  <c r="T9" i="4"/>
  <c r="S53" i="1"/>
  <c r="S132" i="1" s="1"/>
  <c r="S135" i="1" s="1"/>
  <c r="S50" i="4" s="1"/>
  <c r="S60" i="4"/>
  <c r="S104" i="1"/>
  <c r="S123" i="1"/>
  <c r="S44" i="4"/>
  <c r="P59" i="1"/>
  <c r="P58" i="1" s="1"/>
  <c r="R61" i="1"/>
  <c r="S62" i="1"/>
  <c r="Q60" i="1"/>
  <c r="P91" i="1"/>
  <c r="P48" i="4" s="1"/>
  <c r="N86" i="1"/>
  <c r="O87" i="1"/>
  <c r="P88" i="1"/>
  <c r="M85" i="1"/>
  <c r="M84" i="1" s="1"/>
  <c r="R76" i="1"/>
  <c r="R51" i="4"/>
  <c r="H106" i="1"/>
  <c r="H29" i="4" s="1"/>
  <c r="H31" i="4" s="1"/>
  <c r="Q90" i="1"/>
  <c r="O62" i="4"/>
  <c r="P54" i="1"/>
  <c r="P56" i="1" s="1"/>
  <c r="P57" i="1" s="1"/>
  <c r="P45" i="4" s="1"/>
  <c r="S8" i="4"/>
  <c r="H120" i="1"/>
  <c r="K64" i="4"/>
  <c r="L80" i="1"/>
  <c r="L82" i="1" s="1"/>
  <c r="L83" i="1" s="1"/>
  <c r="L46" i="4" s="1"/>
  <c r="R30" i="4"/>
  <c r="R77" i="1" s="1"/>
  <c r="S18" i="4"/>
  <c r="R20" i="4"/>
  <c r="R22" i="4" s="1"/>
  <c r="R28" i="4"/>
  <c r="R47" i="4" s="1"/>
  <c r="R27" i="4"/>
  <c r="T7" i="4"/>
  <c r="S11" i="4"/>
  <c r="S12" i="4" s="1"/>
  <c r="S95" i="1"/>
  <c r="N70" i="1"/>
  <c r="N69" i="1" s="1"/>
  <c r="N75" i="1" s="1"/>
  <c r="N78" i="1" s="1"/>
  <c r="N63" i="4"/>
  <c r="O68" i="1"/>
  <c r="I65" i="4"/>
  <c r="J96" i="1"/>
  <c r="J98" i="1" s="1"/>
  <c r="R110" i="1" l="1"/>
  <c r="R111" i="1" s="1"/>
  <c r="R116" i="1" s="1"/>
  <c r="R24" i="4"/>
  <c r="R25" i="4" s="1"/>
  <c r="R55" i="1"/>
  <c r="S21" i="4"/>
  <c r="R71" i="1"/>
  <c r="R65" i="1"/>
  <c r="Q66" i="1" s="1"/>
  <c r="Q72" i="1" s="1"/>
  <c r="H107" i="1"/>
  <c r="M64" i="4"/>
  <c r="N80" i="1"/>
  <c r="N82" i="1" s="1"/>
  <c r="P92" i="1"/>
  <c r="P97" i="1" s="1"/>
  <c r="S76" i="1"/>
  <c r="S51" i="4"/>
  <c r="R60" i="1"/>
  <c r="S61" i="1"/>
  <c r="T62" i="1"/>
  <c r="Q59" i="1"/>
  <c r="Q58" i="1" s="1"/>
  <c r="U9" i="4"/>
  <c r="T53" i="1"/>
  <c r="T132" i="1" s="1"/>
  <c r="T135" i="1" s="1"/>
  <c r="T50" i="4" s="1"/>
  <c r="T123" i="1"/>
  <c r="T104" i="1"/>
  <c r="T44" i="4"/>
  <c r="T60" i="4"/>
  <c r="N112" i="1"/>
  <c r="N113" i="1" s="1"/>
  <c r="N117" i="1" s="1"/>
  <c r="N81" i="1"/>
  <c r="U7" i="4"/>
  <c r="T95" i="1"/>
  <c r="T11" i="4"/>
  <c r="T12" i="4" s="1"/>
  <c r="T18" i="4"/>
  <c r="S30" i="4"/>
  <c r="S77" i="1" s="1"/>
  <c r="S27" i="4"/>
  <c r="S28" i="4"/>
  <c r="S47" i="4" s="1"/>
  <c r="S20" i="4"/>
  <c r="S22" i="4" s="1"/>
  <c r="H66" i="4"/>
  <c r="I115" i="1"/>
  <c r="T8" i="4"/>
  <c r="U8" i="4" s="1"/>
  <c r="Q54" i="1"/>
  <c r="Q56" i="1" s="1"/>
  <c r="Q57" i="1" s="1"/>
  <c r="Q45" i="4" s="1"/>
  <c r="P62" i="4"/>
  <c r="R134" i="1"/>
  <c r="R136" i="1" s="1"/>
  <c r="R138" i="1" s="1"/>
  <c r="Q71" i="4"/>
  <c r="O69" i="1"/>
  <c r="O75" i="1" s="1"/>
  <c r="O78" i="1" s="1"/>
  <c r="G126" i="1"/>
  <c r="G41" i="4"/>
  <c r="H33" i="4"/>
  <c r="Q68" i="1"/>
  <c r="P70" i="1"/>
  <c r="P69" i="1" s="1"/>
  <c r="P75" i="1" s="1"/>
  <c r="P78" i="1" s="1"/>
  <c r="P63" i="4"/>
  <c r="R90" i="1"/>
  <c r="Q92" i="1"/>
  <c r="Q97" i="1" s="1"/>
  <c r="Q91" i="1"/>
  <c r="Q48" i="4" s="1"/>
  <c r="T13" i="4"/>
  <c r="S14" i="4"/>
  <c r="S16" i="4" s="1"/>
  <c r="F67" i="4"/>
  <c r="G125" i="1"/>
  <c r="G127" i="1" s="1"/>
  <c r="L64" i="4"/>
  <c r="M80" i="1"/>
  <c r="M82" i="1" s="1"/>
  <c r="M83" i="1" s="1"/>
  <c r="M46" i="4" s="1"/>
  <c r="F56" i="4"/>
  <c r="F57" i="4"/>
  <c r="J100" i="1"/>
  <c r="K99" i="1"/>
  <c r="K49" i="4" s="1"/>
  <c r="S110" i="1" l="1"/>
  <c r="S111" i="1" s="1"/>
  <c r="S116" i="1" s="1"/>
  <c r="S24" i="4"/>
  <c r="S25" i="4" s="1"/>
  <c r="S55" i="1"/>
  <c r="U13" i="4"/>
  <c r="T14" i="4"/>
  <c r="R91" i="1"/>
  <c r="R48" i="4" s="1"/>
  <c r="R92" i="1"/>
  <c r="R97" i="1" s="1"/>
  <c r="G72" i="4"/>
  <c r="G73" i="4" s="1"/>
  <c r="G42" i="4"/>
  <c r="T21" i="4"/>
  <c r="T16" i="4"/>
  <c r="U62" i="1"/>
  <c r="T61" i="1"/>
  <c r="R59" i="1"/>
  <c r="R58" i="1" s="1"/>
  <c r="S60" i="1"/>
  <c r="F68" i="4"/>
  <c r="F69" i="4" s="1"/>
  <c r="F74" i="4" s="1"/>
  <c r="G55" i="4"/>
  <c r="F58" i="4"/>
  <c r="G129" i="1"/>
  <c r="G128" i="1"/>
  <c r="G53" i="4" s="1"/>
  <c r="S134" i="1"/>
  <c r="S136" i="1" s="1"/>
  <c r="S138" i="1" s="1"/>
  <c r="R71" i="4"/>
  <c r="I118" i="1"/>
  <c r="I120" i="1" s="1"/>
  <c r="I119" i="1"/>
  <c r="I52" i="4" s="1"/>
  <c r="S90" i="1"/>
  <c r="V8" i="4"/>
  <c r="H38" i="4"/>
  <c r="H39" i="4" s="1"/>
  <c r="V7" i="4"/>
  <c r="U11" i="4"/>
  <c r="U12" i="4" s="1"/>
  <c r="U95" i="1"/>
  <c r="U53" i="1"/>
  <c r="U132" i="1" s="1"/>
  <c r="U135" i="1" s="1"/>
  <c r="U50" i="4" s="1"/>
  <c r="V9" i="4"/>
  <c r="U104" i="1"/>
  <c r="U60" i="4"/>
  <c r="U44" i="4"/>
  <c r="U123" i="1"/>
  <c r="H61" i="4"/>
  <c r="I103" i="1"/>
  <c r="I105" i="1" s="1"/>
  <c r="P81" i="1"/>
  <c r="P112" i="1"/>
  <c r="P113" i="1" s="1"/>
  <c r="P117" i="1" s="1"/>
  <c r="O112" i="1"/>
  <c r="O113" i="1" s="1"/>
  <c r="O117" i="1" s="1"/>
  <c r="O81" i="1"/>
  <c r="S71" i="1"/>
  <c r="S65" i="1"/>
  <c r="R66" i="1" s="1"/>
  <c r="R72" i="1" s="1"/>
  <c r="T20" i="4"/>
  <c r="T22" i="4" s="1"/>
  <c r="T27" i="4"/>
  <c r="T28" i="4"/>
  <c r="T47" i="4" s="1"/>
  <c r="T30" i="4"/>
  <c r="T77" i="1" s="1"/>
  <c r="U18" i="4"/>
  <c r="Q88" i="1"/>
  <c r="N85" i="1"/>
  <c r="N84" i="1" s="1"/>
  <c r="N83" i="1" s="1"/>
  <c r="N46" i="4" s="1"/>
  <c r="P87" i="1"/>
  <c r="O86" i="1"/>
  <c r="T76" i="1"/>
  <c r="T51" i="4"/>
  <c r="Q62" i="4"/>
  <c r="R54" i="1"/>
  <c r="R56" i="1" s="1"/>
  <c r="R57" i="1" s="1"/>
  <c r="R45" i="4" s="1"/>
  <c r="Q63" i="4"/>
  <c r="Q70" i="1"/>
  <c r="Q69" i="1" s="1"/>
  <c r="Q75" i="1" s="1"/>
  <c r="Q78" i="1" s="1"/>
  <c r="R68" i="1"/>
  <c r="K96" i="1"/>
  <c r="K98" i="1" s="1"/>
  <c r="J65" i="4"/>
  <c r="C39" i="3" l="1"/>
  <c r="C40" i="3"/>
  <c r="C49" i="3"/>
  <c r="C38" i="3"/>
  <c r="D47" i="3"/>
  <c r="C37" i="3"/>
  <c r="C48" i="3"/>
  <c r="C43" i="3"/>
  <c r="C47" i="3"/>
  <c r="C42" i="3"/>
  <c r="C41" i="3"/>
  <c r="C45" i="3"/>
  <c r="I66" i="4"/>
  <c r="J115" i="1"/>
  <c r="G67" i="4"/>
  <c r="H125" i="1"/>
  <c r="T90" i="1"/>
  <c r="Q87" i="1"/>
  <c r="R88" i="1"/>
  <c r="P86" i="1"/>
  <c r="O85" i="1"/>
  <c r="O84" i="1" s="1"/>
  <c r="I106" i="1"/>
  <c r="I29" i="4" s="1"/>
  <c r="I31" i="4" s="1"/>
  <c r="V62" i="1"/>
  <c r="T60" i="1"/>
  <c r="S59" i="1"/>
  <c r="S58" i="1" s="1"/>
  <c r="U61" i="1"/>
  <c r="N64" i="4"/>
  <c r="O80" i="1"/>
  <c r="O82" i="1" s="1"/>
  <c r="R87" i="1"/>
  <c r="S88" i="1"/>
  <c r="Q86" i="1"/>
  <c r="P85" i="1"/>
  <c r="P84" i="1" s="1"/>
  <c r="U27" i="4"/>
  <c r="U30" i="4"/>
  <c r="U77" i="1" s="1"/>
  <c r="U20" i="4"/>
  <c r="U22" i="4" s="1"/>
  <c r="U28" i="4"/>
  <c r="U47" i="4" s="1"/>
  <c r="V18" i="4"/>
  <c r="T71" i="1"/>
  <c r="T65" i="1"/>
  <c r="S66" i="1" s="1"/>
  <c r="S72" i="1" s="1"/>
  <c r="U76" i="1"/>
  <c r="U51" i="4"/>
  <c r="U21" i="4"/>
  <c r="U16" i="4"/>
  <c r="I37" i="4"/>
  <c r="H35" i="4"/>
  <c r="S91" i="1"/>
  <c r="S48" i="4" s="1"/>
  <c r="S92" i="1"/>
  <c r="S97" i="1" s="1"/>
  <c r="T134" i="1"/>
  <c r="T136" i="1" s="1"/>
  <c r="T138" i="1" s="1"/>
  <c r="S71" i="4"/>
  <c r="S54" i="1"/>
  <c r="S56" i="1" s="1"/>
  <c r="S57" i="1" s="1"/>
  <c r="S45" i="4" s="1"/>
  <c r="R62" i="4"/>
  <c r="D38" i="3" s="1"/>
  <c r="T110" i="1"/>
  <c r="T111" i="1" s="1"/>
  <c r="T116" i="1" s="1"/>
  <c r="T55" i="1"/>
  <c r="T24" i="4"/>
  <c r="T25" i="4" s="1"/>
  <c r="Q112" i="1"/>
  <c r="Q113" i="1" s="1"/>
  <c r="Q117" i="1" s="1"/>
  <c r="Q81" i="1"/>
  <c r="R70" i="1"/>
  <c r="R69" i="1" s="1"/>
  <c r="R75" i="1" s="1"/>
  <c r="R78" i="1" s="1"/>
  <c r="S68" i="1"/>
  <c r="R63" i="4"/>
  <c r="D39" i="3" s="1"/>
  <c r="V53" i="1"/>
  <c r="V132" i="1" s="1"/>
  <c r="V135" i="1" s="1"/>
  <c r="V50" i="4" s="1"/>
  <c r="W9" i="4"/>
  <c r="V123" i="1"/>
  <c r="V104" i="1"/>
  <c r="V44" i="4"/>
  <c r="V60" i="4"/>
  <c r="W7" i="4"/>
  <c r="V11" i="4"/>
  <c r="V12" i="4" s="1"/>
  <c r="V95" i="1"/>
  <c r="G54" i="4"/>
  <c r="G57" i="4" s="1"/>
  <c r="C44" i="3"/>
  <c r="V13" i="4"/>
  <c r="U14" i="4"/>
  <c r="L99" i="1"/>
  <c r="L49" i="4" s="1"/>
  <c r="K100" i="1"/>
  <c r="X9" i="4" l="1"/>
  <c r="W53" i="1"/>
  <c r="W132" i="1" s="1"/>
  <c r="W135" i="1" s="1"/>
  <c r="W50" i="4" s="1"/>
  <c r="W104" i="1"/>
  <c r="W123" i="1"/>
  <c r="W60" i="4"/>
  <c r="W44" i="4"/>
  <c r="R81" i="1"/>
  <c r="R112" i="1"/>
  <c r="R113" i="1" s="1"/>
  <c r="R117" i="1" s="1"/>
  <c r="U134" i="1"/>
  <c r="U136" i="1" s="1"/>
  <c r="U138" i="1" s="1"/>
  <c r="T71" i="4"/>
  <c r="T91" i="1"/>
  <c r="T48" i="4" s="1"/>
  <c r="U65" i="1"/>
  <c r="T66" i="1" s="1"/>
  <c r="T72" i="1" s="1"/>
  <c r="U71" i="1"/>
  <c r="P80" i="1"/>
  <c r="P82" i="1" s="1"/>
  <c r="P83" i="1" s="1"/>
  <c r="P46" i="4" s="1"/>
  <c r="O64" i="4"/>
  <c r="J118" i="1"/>
  <c r="J119" i="1"/>
  <c r="J52" i="4" s="1"/>
  <c r="V30" i="4"/>
  <c r="V77" i="1" s="1"/>
  <c r="V27" i="4"/>
  <c r="V28" i="4"/>
  <c r="V47" i="4" s="1"/>
  <c r="W18" i="4"/>
  <c r="V20" i="4"/>
  <c r="U90" i="1"/>
  <c r="T54" i="1"/>
  <c r="T56" i="1" s="1"/>
  <c r="S62" i="4"/>
  <c r="I33" i="4"/>
  <c r="V14" i="4"/>
  <c r="W13" i="4"/>
  <c r="W95" i="1"/>
  <c r="X7" i="4"/>
  <c r="W11" i="4"/>
  <c r="W12" i="4" s="1"/>
  <c r="H126" i="1"/>
  <c r="H127" i="1" s="1"/>
  <c r="H41" i="4"/>
  <c r="S70" i="1"/>
  <c r="S69" i="1" s="1"/>
  <c r="S75" i="1" s="1"/>
  <c r="S78" i="1" s="1"/>
  <c r="T68" i="1"/>
  <c r="S63" i="4"/>
  <c r="Q85" i="1"/>
  <c r="Q84" i="1" s="1"/>
  <c r="R86" i="1"/>
  <c r="T88" i="1"/>
  <c r="S87" i="1"/>
  <c r="U55" i="1"/>
  <c r="U110" i="1"/>
  <c r="U111" i="1" s="1"/>
  <c r="U116" i="1" s="1"/>
  <c r="U24" i="4"/>
  <c r="U25" i="4" s="1"/>
  <c r="V21" i="4"/>
  <c r="V16" i="4"/>
  <c r="V76" i="1"/>
  <c r="V51" i="4"/>
  <c r="W62" i="1"/>
  <c r="U60" i="1"/>
  <c r="V61" i="1"/>
  <c r="T59" i="1"/>
  <c r="T58" i="1" s="1"/>
  <c r="G56" i="4"/>
  <c r="P64" i="4"/>
  <c r="Q80" i="1"/>
  <c r="Q82" i="1" s="1"/>
  <c r="Q83" i="1" s="1"/>
  <c r="Q46" i="4" s="1"/>
  <c r="O83" i="1"/>
  <c r="O46" i="4" s="1"/>
  <c r="I107" i="1"/>
  <c r="C50" i="3"/>
  <c r="C46" i="3"/>
  <c r="W8" i="4"/>
  <c r="K65" i="4"/>
  <c r="L96" i="1"/>
  <c r="L98" i="1" s="1"/>
  <c r="H128" i="1" l="1"/>
  <c r="H53" i="4" s="1"/>
  <c r="H129" i="1"/>
  <c r="X13" i="4"/>
  <c r="W14" i="4"/>
  <c r="I38" i="4"/>
  <c r="I39" i="4" s="1"/>
  <c r="U91" i="1"/>
  <c r="U48" i="4" s="1"/>
  <c r="U92" i="1"/>
  <c r="U97" i="1" s="1"/>
  <c r="V90" i="1"/>
  <c r="J120" i="1"/>
  <c r="T63" i="4"/>
  <c r="U68" i="1"/>
  <c r="T70" i="1"/>
  <c r="T69" i="1" s="1"/>
  <c r="T75" i="1" s="1"/>
  <c r="T78" i="1" s="1"/>
  <c r="T87" i="1"/>
  <c r="R85" i="1"/>
  <c r="R84" i="1" s="1"/>
  <c r="U88" i="1"/>
  <c r="S86" i="1"/>
  <c r="W76" i="1"/>
  <c r="W51" i="4"/>
  <c r="X8" i="4"/>
  <c r="G68" i="4"/>
  <c r="G69" i="4" s="1"/>
  <c r="G74" i="4" s="1"/>
  <c r="G58" i="4"/>
  <c r="H55" i="4"/>
  <c r="S112" i="1"/>
  <c r="S113" i="1" s="1"/>
  <c r="S117" i="1" s="1"/>
  <c r="S81" i="1"/>
  <c r="W21" i="4"/>
  <c r="W16" i="4"/>
  <c r="V22" i="4"/>
  <c r="I61" i="4"/>
  <c r="J103" i="1"/>
  <c r="J105" i="1" s="1"/>
  <c r="V24" i="4"/>
  <c r="V25" i="4" s="1"/>
  <c r="V55" i="1"/>
  <c r="V110" i="1"/>
  <c r="V111" i="1" s="1"/>
  <c r="V116" i="1" s="1"/>
  <c r="T62" i="4"/>
  <c r="U54" i="1"/>
  <c r="U56" i="1" s="1"/>
  <c r="U57" i="1" s="1"/>
  <c r="U45" i="4" s="1"/>
  <c r="U59" i="1"/>
  <c r="U58" i="1" s="1"/>
  <c r="V60" i="1"/>
  <c r="W61" i="1"/>
  <c r="X62" i="1"/>
  <c r="R80" i="1"/>
  <c r="R82" i="1" s="1"/>
  <c r="Q64" i="4"/>
  <c r="H72" i="4"/>
  <c r="H73" i="4" s="1"/>
  <c r="H42" i="4"/>
  <c r="Y7" i="4"/>
  <c r="X11" i="4"/>
  <c r="X12" i="4" s="1"/>
  <c r="X95" i="1"/>
  <c r="T57" i="1"/>
  <c r="T45" i="4" s="1"/>
  <c r="W28" i="4"/>
  <c r="W47" i="4" s="1"/>
  <c r="W27" i="4"/>
  <c r="W30" i="4"/>
  <c r="W77" i="1" s="1"/>
  <c r="W20" i="4"/>
  <c r="W22" i="4" s="1"/>
  <c r="X18" i="4"/>
  <c r="T92" i="1"/>
  <c r="T97" i="1" s="1"/>
  <c r="V134" i="1"/>
  <c r="V136" i="1" s="1"/>
  <c r="V138" i="1" s="1"/>
  <c r="U71" i="4"/>
  <c r="Y9" i="4"/>
  <c r="X53" i="1"/>
  <c r="X132" i="1" s="1"/>
  <c r="X135" i="1" s="1"/>
  <c r="X50" i="4" s="1"/>
  <c r="X44" i="4"/>
  <c r="X104" i="1"/>
  <c r="X60" i="4"/>
  <c r="X123" i="1"/>
  <c r="M99" i="1"/>
  <c r="M49" i="4" s="1"/>
  <c r="L100" i="1"/>
  <c r="W134" i="1" l="1"/>
  <c r="W136" i="1" s="1"/>
  <c r="W138" i="1" s="1"/>
  <c r="V71" i="4"/>
  <c r="Y62" i="1"/>
  <c r="X61" i="1"/>
  <c r="W60" i="1"/>
  <c r="V59" i="1"/>
  <c r="V58" i="1" s="1"/>
  <c r="V88" i="1"/>
  <c r="S85" i="1"/>
  <c r="S84" i="1" s="1"/>
  <c r="T86" i="1"/>
  <c r="U87" i="1"/>
  <c r="W90" i="1"/>
  <c r="X21" i="4"/>
  <c r="X16" i="4"/>
  <c r="V71" i="1"/>
  <c r="V65" i="1"/>
  <c r="U66" i="1" s="1"/>
  <c r="U72" i="1" s="1"/>
  <c r="J66" i="4"/>
  <c r="K115" i="1"/>
  <c r="Y53" i="1"/>
  <c r="Y132" i="1" s="1"/>
  <c r="Y135" i="1" s="1"/>
  <c r="Y50" i="4" s="1"/>
  <c r="Z9" i="4"/>
  <c r="Y44" i="4"/>
  <c r="Y123" i="1"/>
  <c r="Y60" i="4"/>
  <c r="Y104" i="1"/>
  <c r="Z7" i="4"/>
  <c r="Y11" i="4"/>
  <c r="Y12" i="4" s="1"/>
  <c r="Y95" i="1"/>
  <c r="J107" i="1"/>
  <c r="J106" i="1"/>
  <c r="J29" i="4" s="1"/>
  <c r="J31" i="4" s="1"/>
  <c r="W110" i="1"/>
  <c r="W111" i="1" s="1"/>
  <c r="W116" i="1" s="1"/>
  <c r="W24" i="4"/>
  <c r="W25" i="4" s="1"/>
  <c r="W55" i="1"/>
  <c r="Y8" i="4"/>
  <c r="T81" i="1"/>
  <c r="T112" i="1"/>
  <c r="T113" i="1" s="1"/>
  <c r="T117" i="1" s="1"/>
  <c r="X14" i="4"/>
  <c r="Y13" i="4"/>
  <c r="I125" i="1"/>
  <c r="H67" i="4"/>
  <c r="S80" i="1"/>
  <c r="S82" i="1" s="1"/>
  <c r="S83" i="1" s="1"/>
  <c r="S46" i="4" s="1"/>
  <c r="R64" i="4"/>
  <c r="D40" i="3" s="1"/>
  <c r="X20" i="4"/>
  <c r="X22" i="4" s="1"/>
  <c r="X27" i="4"/>
  <c r="Y18" i="4"/>
  <c r="X30" i="4"/>
  <c r="X77" i="1" s="1"/>
  <c r="X28" i="4"/>
  <c r="X47" i="4" s="1"/>
  <c r="X76" i="1"/>
  <c r="X51" i="4"/>
  <c r="W65" i="1"/>
  <c r="V66" i="1" s="1"/>
  <c r="V72" i="1" s="1"/>
  <c r="W71" i="1"/>
  <c r="R83" i="1"/>
  <c r="R46" i="4" s="1"/>
  <c r="V54" i="1"/>
  <c r="V56" i="1" s="1"/>
  <c r="V57" i="1" s="1"/>
  <c r="V45" i="4" s="1"/>
  <c r="U62" i="4"/>
  <c r="V92" i="1"/>
  <c r="V97" i="1" s="1"/>
  <c r="V91" i="1"/>
  <c r="V48" i="4" s="1"/>
  <c r="J37" i="4"/>
  <c r="I35" i="4"/>
  <c r="H54" i="4"/>
  <c r="L65" i="4"/>
  <c r="M96" i="1"/>
  <c r="M98" i="1" s="1"/>
  <c r="W68" i="1" l="1"/>
  <c r="V70" i="1"/>
  <c r="V63" i="4"/>
  <c r="X90" i="1"/>
  <c r="J61" i="4"/>
  <c r="K103" i="1"/>
  <c r="K105" i="1" s="1"/>
  <c r="Z53" i="1"/>
  <c r="Z132" i="1" s="1"/>
  <c r="Z135" i="1" s="1"/>
  <c r="Z50" i="4" s="1"/>
  <c r="AA9" i="4"/>
  <c r="Z104" i="1"/>
  <c r="Z123" i="1"/>
  <c r="Z60" i="4"/>
  <c r="Z44" i="4"/>
  <c r="X24" i="4"/>
  <c r="X25" i="4" s="1"/>
  <c r="X55" i="1"/>
  <c r="X110" i="1"/>
  <c r="X111" i="1" s="1"/>
  <c r="X116" i="1" s="1"/>
  <c r="I126" i="1"/>
  <c r="I41" i="4"/>
  <c r="X71" i="1"/>
  <c r="X65" i="1"/>
  <c r="W66" i="1" s="1"/>
  <c r="W72" i="1" s="1"/>
  <c r="I127" i="1"/>
  <c r="T85" i="1"/>
  <c r="T84" i="1" s="1"/>
  <c r="W88" i="1"/>
  <c r="V87" i="1"/>
  <c r="U86" i="1"/>
  <c r="V62" i="4"/>
  <c r="W54" i="1"/>
  <c r="W56" i="1" s="1"/>
  <c r="H57" i="4"/>
  <c r="H56" i="4"/>
  <c r="Y61" i="1"/>
  <c r="Z62" i="1"/>
  <c r="X60" i="1"/>
  <c r="W59" i="1"/>
  <c r="W58" i="1" s="1"/>
  <c r="Y14" i="4"/>
  <c r="Z13" i="4"/>
  <c r="Z8" i="4"/>
  <c r="Y21" i="4"/>
  <c r="Y16" i="4"/>
  <c r="K119" i="1"/>
  <c r="K52" i="4" s="1"/>
  <c r="K118" i="1"/>
  <c r="U70" i="1"/>
  <c r="U69" i="1" s="1"/>
  <c r="U75" i="1" s="1"/>
  <c r="U78" i="1" s="1"/>
  <c r="U63" i="4"/>
  <c r="V68" i="1"/>
  <c r="X134" i="1"/>
  <c r="X136" i="1" s="1"/>
  <c r="X138" i="1" s="1"/>
  <c r="W71" i="4"/>
  <c r="Y51" i="4"/>
  <c r="Y76" i="1"/>
  <c r="Y28" i="4"/>
  <c r="Y47" i="4" s="1"/>
  <c r="Z18" i="4"/>
  <c r="Y30" i="4"/>
  <c r="Y77" i="1" s="1"/>
  <c r="Y20" i="4"/>
  <c r="Y22" i="4" s="1"/>
  <c r="Y27" i="4"/>
  <c r="J33" i="4"/>
  <c r="AA7" i="4"/>
  <c r="Z11" i="4"/>
  <c r="Z12" i="4" s="1"/>
  <c r="Z95" i="1"/>
  <c r="W91" i="1"/>
  <c r="W48" i="4" s="1"/>
  <c r="T80" i="1"/>
  <c r="T82" i="1" s="1"/>
  <c r="T83" i="1" s="1"/>
  <c r="T46" i="4" s="1"/>
  <c r="S64" i="4"/>
  <c r="N99" i="1"/>
  <c r="N49" i="4" s="1"/>
  <c r="M100" i="1"/>
  <c r="X59" i="1" l="1"/>
  <c r="X58" i="1" s="1"/>
  <c r="Y60" i="1"/>
  <c r="AA62" i="1"/>
  <c r="Z61" i="1"/>
  <c r="K106" i="1"/>
  <c r="K29" i="4" s="1"/>
  <c r="K31" i="4" s="1"/>
  <c r="K33" i="4" s="1"/>
  <c r="W92" i="1"/>
  <c r="W97" i="1" s="1"/>
  <c r="AA95" i="1"/>
  <c r="AB7" i="4"/>
  <c r="AA11" i="4"/>
  <c r="AA12" i="4" s="1"/>
  <c r="Y71" i="1"/>
  <c r="Y65" i="1"/>
  <c r="X66" i="1" s="1"/>
  <c r="X72" i="1" s="1"/>
  <c r="Y110" i="1"/>
  <c r="Y111" i="1" s="1"/>
  <c r="Y116" i="1" s="1"/>
  <c r="Y24" i="4"/>
  <c r="Y25" i="4" s="1"/>
  <c r="Y55" i="1"/>
  <c r="W63" i="4"/>
  <c r="W70" i="1"/>
  <c r="W69" i="1" s="1"/>
  <c r="W75" i="1" s="1"/>
  <c r="W78" i="1" s="1"/>
  <c r="X68" i="1"/>
  <c r="Z76" i="1"/>
  <c r="Z51" i="4"/>
  <c r="V69" i="1"/>
  <c r="V75" i="1" s="1"/>
  <c r="V78" i="1" s="1"/>
  <c r="Y90" i="1"/>
  <c r="Z14" i="4"/>
  <c r="AA13" i="4"/>
  <c r="U112" i="1"/>
  <c r="U113" i="1" s="1"/>
  <c r="U117" i="1" s="1"/>
  <c r="U81" i="1"/>
  <c r="W57" i="1"/>
  <c r="W45" i="4" s="1"/>
  <c r="AB9" i="4"/>
  <c r="AA53" i="1"/>
  <c r="AA132" i="1" s="1"/>
  <c r="AA135" i="1" s="1"/>
  <c r="AA50" i="4" s="1"/>
  <c r="AA44" i="4"/>
  <c r="AA104" i="1"/>
  <c r="AA60" i="4"/>
  <c r="AA123" i="1"/>
  <c r="Z21" i="4"/>
  <c r="Z16" i="4"/>
  <c r="I128" i="1"/>
  <c r="I53" i="4" s="1"/>
  <c r="I129" i="1"/>
  <c r="J38" i="4"/>
  <c r="J39" i="4" s="1"/>
  <c r="Z20" i="4"/>
  <c r="Z22" i="4" s="1"/>
  <c r="Z30" i="4"/>
  <c r="Z77" i="1" s="1"/>
  <c r="Z28" i="4"/>
  <c r="Z47" i="4" s="1"/>
  <c r="Z27" i="4"/>
  <c r="AA18" i="4"/>
  <c r="Y134" i="1"/>
  <c r="Y136" i="1" s="1"/>
  <c r="Y138" i="1" s="1"/>
  <c r="X71" i="4"/>
  <c r="K120" i="1"/>
  <c r="AA8" i="4"/>
  <c r="X54" i="1"/>
  <c r="X56" i="1" s="1"/>
  <c r="X57" i="1" s="1"/>
  <c r="X45" i="4" s="1"/>
  <c r="W62" i="4"/>
  <c r="H58" i="4"/>
  <c r="H68" i="4"/>
  <c r="H69" i="4" s="1"/>
  <c r="H74" i="4" s="1"/>
  <c r="I55" i="4"/>
  <c r="T64" i="4"/>
  <c r="U80" i="1"/>
  <c r="U82" i="1" s="1"/>
  <c r="I72" i="4"/>
  <c r="I73" i="4" s="1"/>
  <c r="I42" i="4"/>
  <c r="X91" i="1"/>
  <c r="X48" i="4" s="1"/>
  <c r="M65" i="4"/>
  <c r="N96" i="1"/>
  <c r="N98" i="1" s="1"/>
  <c r="AA76" i="1" l="1"/>
  <c r="AA51" i="4"/>
  <c r="Y92" i="1"/>
  <c r="Y97" i="1" s="1"/>
  <c r="Y91" i="1"/>
  <c r="Y48" i="4" s="1"/>
  <c r="K38" i="4"/>
  <c r="Z134" i="1"/>
  <c r="Z136" i="1" s="1"/>
  <c r="Z138" i="1" s="1"/>
  <c r="Y71" i="4"/>
  <c r="K37" i="4"/>
  <c r="J35" i="4"/>
  <c r="U85" i="1"/>
  <c r="U84" i="1" s="1"/>
  <c r="X88" i="1"/>
  <c r="W87" i="1"/>
  <c r="V86" i="1"/>
  <c r="AA14" i="4"/>
  <c r="AB13" i="4"/>
  <c r="V81" i="1"/>
  <c r="V112" i="1"/>
  <c r="V113" i="1" s="1"/>
  <c r="V117" i="1" s="1"/>
  <c r="AC7" i="4"/>
  <c r="AB11" i="4"/>
  <c r="AB12" i="4" s="1"/>
  <c r="AB95" i="1"/>
  <c r="K107" i="1"/>
  <c r="X62" i="4"/>
  <c r="Y54" i="1"/>
  <c r="Y56" i="1" s="1"/>
  <c r="U83" i="1"/>
  <c r="U46" i="4" s="1"/>
  <c r="Z24" i="4"/>
  <c r="Z25" i="4" s="1"/>
  <c r="Z110" i="1"/>
  <c r="Z111" i="1" s="1"/>
  <c r="Z116" i="1" s="1"/>
  <c r="Z55" i="1"/>
  <c r="AA21" i="4"/>
  <c r="AA16" i="4"/>
  <c r="AA20" i="4"/>
  <c r="AA30" i="4"/>
  <c r="AA77" i="1" s="1"/>
  <c r="AB18" i="4"/>
  <c r="AA28" i="4"/>
  <c r="AA47" i="4" s="1"/>
  <c r="AA27" i="4"/>
  <c r="Z71" i="1"/>
  <c r="Z65" i="1"/>
  <c r="Y66" i="1" s="1"/>
  <c r="Y72" i="1" s="1"/>
  <c r="J125" i="1"/>
  <c r="I67" i="4"/>
  <c r="Y68" i="1"/>
  <c r="X63" i="4"/>
  <c r="X70" i="1"/>
  <c r="X69" i="1" s="1"/>
  <c r="X75" i="1" s="1"/>
  <c r="X78" i="1" s="1"/>
  <c r="AB8" i="4"/>
  <c r="X92" i="1"/>
  <c r="X97" i="1" s="1"/>
  <c r="L115" i="1"/>
  <c r="K66" i="4"/>
  <c r="Z90" i="1"/>
  <c r="I54" i="4"/>
  <c r="AC9" i="4"/>
  <c r="AB53" i="1"/>
  <c r="AB132" i="1" s="1"/>
  <c r="AB135" i="1" s="1"/>
  <c r="AB50" i="4" s="1"/>
  <c r="AB104" i="1"/>
  <c r="AB123" i="1"/>
  <c r="AB44" i="4"/>
  <c r="AB60" i="4"/>
  <c r="W81" i="1"/>
  <c r="W112" i="1"/>
  <c r="W113" i="1" s="1"/>
  <c r="W117" i="1" s="1"/>
  <c r="Z60" i="1"/>
  <c r="AA61" i="1"/>
  <c r="AB62" i="1"/>
  <c r="Y59" i="1"/>
  <c r="Y58" i="1" s="1"/>
  <c r="N100" i="1"/>
  <c r="O99" i="1"/>
  <c r="O49" i="4" s="1"/>
  <c r="Y62" i="4" l="1"/>
  <c r="Z54" i="1"/>
  <c r="Z56" i="1" s="1"/>
  <c r="AB30" i="4"/>
  <c r="AB77" i="1" s="1"/>
  <c r="AB28" i="4"/>
  <c r="AB47" i="4" s="1"/>
  <c r="AC18" i="4"/>
  <c r="AB27" i="4"/>
  <c r="AB20" i="4"/>
  <c r="AC13" i="4"/>
  <c r="AB14" i="4"/>
  <c r="AC53" i="1"/>
  <c r="AC132" i="1" s="1"/>
  <c r="AC135" i="1" s="1"/>
  <c r="AC50" i="4" s="1"/>
  <c r="AD9" i="4"/>
  <c r="AC123" i="1"/>
  <c r="AC44" i="4"/>
  <c r="AC60" i="4"/>
  <c r="AC104" i="1"/>
  <c r="Z92" i="1"/>
  <c r="Z97" i="1" s="1"/>
  <c r="Z91" i="1"/>
  <c r="Z48" i="4" s="1"/>
  <c r="X81" i="1"/>
  <c r="X112" i="1"/>
  <c r="X113" i="1" s="1"/>
  <c r="X117" i="1" s="1"/>
  <c r="AA55" i="1"/>
  <c r="AA110" i="1"/>
  <c r="AA111" i="1" s="1"/>
  <c r="AA116" i="1" s="1"/>
  <c r="AA24" i="4"/>
  <c r="AA25" i="4" s="1"/>
  <c r="Y88" i="1"/>
  <c r="W86" i="1"/>
  <c r="X87" i="1"/>
  <c r="V85" i="1"/>
  <c r="V84" i="1" s="1"/>
  <c r="K39" i="4"/>
  <c r="AB21" i="4"/>
  <c r="AB16" i="4"/>
  <c r="AB76" i="1"/>
  <c r="AB51" i="4"/>
  <c r="I56" i="4"/>
  <c r="I57" i="4"/>
  <c r="L119" i="1"/>
  <c r="L52" i="4" s="1"/>
  <c r="L118" i="1"/>
  <c r="L120" i="1" s="1"/>
  <c r="AD7" i="4"/>
  <c r="AC11" i="4"/>
  <c r="AC12" i="4" s="1"/>
  <c r="AC95" i="1"/>
  <c r="U64" i="4"/>
  <c r="V80" i="1"/>
  <c r="V82" i="1" s="1"/>
  <c r="V83" i="1" s="1"/>
  <c r="V46" i="4" s="1"/>
  <c r="AA134" i="1"/>
  <c r="AA136" i="1" s="1"/>
  <c r="AA138" i="1" s="1"/>
  <c r="Z71" i="4"/>
  <c r="Z68" i="1"/>
  <c r="Y70" i="1"/>
  <c r="Y69" i="1" s="1"/>
  <c r="Y75" i="1" s="1"/>
  <c r="Y78" i="1" s="1"/>
  <c r="Y63" i="4"/>
  <c r="Y57" i="1"/>
  <c r="Y45" i="4" s="1"/>
  <c r="X86" i="1"/>
  <c r="Z88" i="1"/>
  <c r="W85" i="1"/>
  <c r="W84" i="1" s="1"/>
  <c r="Y87" i="1"/>
  <c r="AC8" i="4"/>
  <c r="AA90" i="1"/>
  <c r="AA22" i="4"/>
  <c r="AA60" i="1"/>
  <c r="AC62" i="1"/>
  <c r="Z59" i="1"/>
  <c r="Z58" i="1" s="1"/>
  <c r="AB61" i="1"/>
  <c r="K61" i="4"/>
  <c r="L103" i="1"/>
  <c r="L105" i="1" s="1"/>
  <c r="J126" i="1"/>
  <c r="J127" i="1" s="1"/>
  <c r="J41" i="4"/>
  <c r="N65" i="4"/>
  <c r="O96" i="1"/>
  <c r="O98" i="1" s="1"/>
  <c r="J128" i="1" l="1"/>
  <c r="J53" i="4" s="1"/>
  <c r="J129" i="1"/>
  <c r="AA54" i="1"/>
  <c r="AA56" i="1" s="1"/>
  <c r="Z62" i="4"/>
  <c r="AC14" i="4"/>
  <c r="AD13" i="4"/>
  <c r="L106" i="1"/>
  <c r="L29" i="4" s="1"/>
  <c r="L31" i="4" s="1"/>
  <c r="L33" i="4" s="1"/>
  <c r="AA91" i="1"/>
  <c r="AA48" i="4" s="1"/>
  <c r="AA92" i="1"/>
  <c r="AA97" i="1" s="1"/>
  <c r="Y86" i="1"/>
  <c r="X85" i="1"/>
  <c r="X84" i="1" s="1"/>
  <c r="Z87" i="1"/>
  <c r="AA88" i="1"/>
  <c r="AB22" i="4"/>
  <c r="M115" i="1"/>
  <c r="L66" i="4"/>
  <c r="AD53" i="1"/>
  <c r="AD132" i="1" s="1"/>
  <c r="AD135" i="1" s="1"/>
  <c r="AD50" i="4" s="1"/>
  <c r="AE9" i="4"/>
  <c r="AD60" i="4"/>
  <c r="AD44" i="4"/>
  <c r="AD104" i="1"/>
  <c r="AD123" i="1"/>
  <c r="J72" i="4"/>
  <c r="J73" i="4" s="1"/>
  <c r="J42" i="4"/>
  <c r="W64" i="4"/>
  <c r="X80" i="1"/>
  <c r="X82" i="1" s="1"/>
  <c r="AB134" i="1"/>
  <c r="AB136" i="1" s="1"/>
  <c r="AB138" i="1" s="1"/>
  <c r="AA71" i="4"/>
  <c r="AC21" i="4"/>
  <c r="AC16" i="4"/>
  <c r="K35" i="4"/>
  <c r="L37" i="4"/>
  <c r="AD62" i="1"/>
  <c r="AB60" i="1"/>
  <c r="AA59" i="1"/>
  <c r="AA58" i="1" s="1"/>
  <c r="AC61" i="1"/>
  <c r="AB90" i="1"/>
  <c r="Z57" i="1"/>
  <c r="Z45" i="4" s="1"/>
  <c r="AD8" i="4"/>
  <c r="AE8" i="4" s="1"/>
  <c r="AB24" i="4"/>
  <c r="AB25" i="4" s="1"/>
  <c r="AB55" i="1"/>
  <c r="AB110" i="1"/>
  <c r="AB111" i="1" s="1"/>
  <c r="AB116" i="1" s="1"/>
  <c r="AC51" i="4"/>
  <c r="AC76" i="1"/>
  <c r="AA71" i="1"/>
  <c r="AA65" i="1"/>
  <c r="Z66" i="1" s="1"/>
  <c r="Z72" i="1" s="1"/>
  <c r="Y81" i="1"/>
  <c r="Y112" i="1"/>
  <c r="Y113" i="1" s="1"/>
  <c r="Y117" i="1" s="1"/>
  <c r="AE7" i="4"/>
  <c r="AD11" i="4"/>
  <c r="AD12" i="4" s="1"/>
  <c r="AD95" i="1"/>
  <c r="J55" i="4"/>
  <c r="I68" i="4"/>
  <c r="I69" i="4" s="1"/>
  <c r="I74" i="4" s="1"/>
  <c r="I58" i="4"/>
  <c r="V64" i="4"/>
  <c r="W80" i="1"/>
  <c r="W82" i="1" s="1"/>
  <c r="W83" i="1" s="1"/>
  <c r="W46" i="4" s="1"/>
  <c r="AC30" i="4"/>
  <c r="AC77" i="1" s="1"/>
  <c r="AC20" i="4"/>
  <c r="AC22" i="4" s="1"/>
  <c r="AD18" i="4"/>
  <c r="AC27" i="4"/>
  <c r="AC28" i="4"/>
  <c r="AC47" i="4" s="1"/>
  <c r="O100" i="1"/>
  <c r="P99" i="1"/>
  <c r="P49" i="4" s="1"/>
  <c r="AC90" i="1" l="1"/>
  <c r="AE95" i="1"/>
  <c r="AF7" i="4"/>
  <c r="AE11" i="4"/>
  <c r="AE12" i="4" s="1"/>
  <c r="K126" i="1"/>
  <c r="K41" i="4"/>
  <c r="AC134" i="1"/>
  <c r="AC136" i="1" s="1"/>
  <c r="AC138" i="1" s="1"/>
  <c r="AB71" i="4"/>
  <c r="AD76" i="1"/>
  <c r="AD51" i="4"/>
  <c r="L38" i="4"/>
  <c r="AE18" i="4"/>
  <c r="AD27" i="4"/>
  <c r="AD30" i="4"/>
  <c r="AD77" i="1" s="1"/>
  <c r="AD20" i="4"/>
  <c r="AD28" i="4"/>
  <c r="AD47" i="4" s="1"/>
  <c r="AC110" i="1"/>
  <c r="AC111" i="1" s="1"/>
  <c r="AC116" i="1" s="1"/>
  <c r="AC55" i="1"/>
  <c r="AC24" i="4"/>
  <c r="AC25" i="4" s="1"/>
  <c r="X83" i="1"/>
  <c r="X46" i="4" s="1"/>
  <c r="L107" i="1"/>
  <c r="AA57" i="1"/>
  <c r="AA45" i="4" s="1"/>
  <c r="AB54" i="1"/>
  <c r="AB56" i="1" s="1"/>
  <c r="AB57" i="1" s="1"/>
  <c r="AB45" i="4" s="1"/>
  <c r="AA62" i="4"/>
  <c r="AC71" i="1"/>
  <c r="AC65" i="1"/>
  <c r="AB66" i="1" s="1"/>
  <c r="AB72" i="1" s="1"/>
  <c r="AA87" i="1"/>
  <c r="Y85" i="1"/>
  <c r="Y84" i="1" s="1"/>
  <c r="Z86" i="1"/>
  <c r="AB88" i="1"/>
  <c r="AB92" i="1"/>
  <c r="AB97" i="1" s="1"/>
  <c r="AB91" i="1"/>
  <c r="AB48" i="4" s="1"/>
  <c r="M119" i="1"/>
  <c r="M52" i="4" s="1"/>
  <c r="M118" i="1"/>
  <c r="X64" i="4"/>
  <c r="Y80" i="1"/>
  <c r="Y82" i="1" s="1"/>
  <c r="Y83" i="1" s="1"/>
  <c r="Y46" i="4" s="1"/>
  <c r="AE13" i="4"/>
  <c r="AD14" i="4"/>
  <c r="K125" i="1"/>
  <c r="K127" i="1" s="1"/>
  <c r="J67" i="4"/>
  <c r="AD21" i="4"/>
  <c r="AD16" i="4"/>
  <c r="Z63" i="4"/>
  <c r="AA68" i="1"/>
  <c r="Z70" i="1"/>
  <c r="Z69" i="1" s="1"/>
  <c r="Z75" i="1" s="1"/>
  <c r="Z78" i="1" s="1"/>
  <c r="AD61" i="1"/>
  <c r="AE62" i="1"/>
  <c r="AC60" i="1"/>
  <c r="AB59" i="1"/>
  <c r="AB58" i="1" s="1"/>
  <c r="L39" i="4"/>
  <c r="AF9" i="4"/>
  <c r="AF8" i="4" s="1"/>
  <c r="AE53" i="1"/>
  <c r="AE132" i="1" s="1"/>
  <c r="AE135" i="1" s="1"/>
  <c r="AE50" i="4" s="1"/>
  <c r="AE104" i="1"/>
  <c r="AE123" i="1"/>
  <c r="AE60" i="4"/>
  <c r="AE44" i="4"/>
  <c r="AB65" i="1"/>
  <c r="AA66" i="1" s="1"/>
  <c r="AA72" i="1" s="1"/>
  <c r="AB71" i="1"/>
  <c r="J54" i="4"/>
  <c r="O65" i="4"/>
  <c r="P96" i="1"/>
  <c r="P98" i="1" s="1"/>
  <c r="AE76" i="1" l="1"/>
  <c r="AE51" i="4"/>
  <c r="K129" i="1"/>
  <c r="K128" i="1"/>
  <c r="K53" i="4" s="1"/>
  <c r="K54" i="4" s="1"/>
  <c r="AD110" i="1"/>
  <c r="AD111" i="1" s="1"/>
  <c r="AD116" i="1" s="1"/>
  <c r="AD55" i="1"/>
  <c r="AD24" i="4"/>
  <c r="AD25" i="4" s="1"/>
  <c r="M120" i="1"/>
  <c r="AC68" i="1"/>
  <c r="AB63" i="4"/>
  <c r="AB70" i="1"/>
  <c r="AD22" i="4"/>
  <c r="K72" i="4"/>
  <c r="K73" i="4" s="1"/>
  <c r="K42" i="4"/>
  <c r="L35" i="4"/>
  <c r="M37" i="4"/>
  <c r="AD134" i="1"/>
  <c r="AD136" i="1" s="1"/>
  <c r="AD138" i="1" s="1"/>
  <c r="AC71" i="4"/>
  <c r="J56" i="4"/>
  <c r="J57" i="4"/>
  <c r="AC54" i="1"/>
  <c r="AC56" i="1" s="1"/>
  <c r="AC57" i="1" s="1"/>
  <c r="AC45" i="4" s="1"/>
  <c r="AB62" i="4"/>
  <c r="AE14" i="4"/>
  <c r="AE16" i="4" s="1"/>
  <c r="AF13" i="4"/>
  <c r="L61" i="4"/>
  <c r="M103" i="1"/>
  <c r="M105" i="1" s="1"/>
  <c r="AC59" i="1"/>
  <c r="AC58" i="1" s="1"/>
  <c r="AE61" i="1"/>
  <c r="AF62" i="1"/>
  <c r="AD60" i="1"/>
  <c r="AA70" i="1"/>
  <c r="AA69" i="1" s="1"/>
  <c r="AA75" i="1" s="1"/>
  <c r="AA78" i="1" s="1"/>
  <c r="AB68" i="1"/>
  <c r="AA63" i="4"/>
  <c r="AE20" i="4"/>
  <c r="AE30" i="4"/>
  <c r="AE77" i="1" s="1"/>
  <c r="AF18" i="4"/>
  <c r="AE27" i="4"/>
  <c r="AE28" i="4"/>
  <c r="AE47" i="4" s="1"/>
  <c r="AG7" i="4"/>
  <c r="AF11" i="4"/>
  <c r="AF12" i="4" s="1"/>
  <c r="AF95" i="1"/>
  <c r="AG9" i="4"/>
  <c r="AF53" i="1"/>
  <c r="AF132" i="1" s="1"/>
  <c r="AF135" i="1" s="1"/>
  <c r="AF50" i="4" s="1"/>
  <c r="AF60" i="4"/>
  <c r="AF44" i="4"/>
  <c r="AF104" i="1"/>
  <c r="AF123" i="1"/>
  <c r="Z112" i="1"/>
  <c r="Z113" i="1" s="1"/>
  <c r="Z117" i="1" s="1"/>
  <c r="Z81" i="1"/>
  <c r="Z80" i="1"/>
  <c r="Z82" i="1" s="1"/>
  <c r="Y64" i="4"/>
  <c r="AD90" i="1"/>
  <c r="AE21" i="4"/>
  <c r="AC91" i="1"/>
  <c r="AC48" i="4" s="1"/>
  <c r="AC92" i="1"/>
  <c r="AC97" i="1" s="1"/>
  <c r="P100" i="1"/>
  <c r="Q99" i="1"/>
  <c r="Q49" i="4" s="1"/>
  <c r="AE55" i="1" l="1"/>
  <c r="AE110" i="1"/>
  <c r="AE111" i="1" s="1"/>
  <c r="AE116" i="1" s="1"/>
  <c r="AG18" i="4"/>
  <c r="AF27" i="4"/>
  <c r="AF30" i="4"/>
  <c r="AF77" i="1" s="1"/>
  <c r="AF20" i="4"/>
  <c r="AF22" i="4" s="1"/>
  <c r="AF28" i="4"/>
  <c r="AF47" i="4" s="1"/>
  <c r="AH7" i="4"/>
  <c r="AG11" i="4"/>
  <c r="AG12" i="4" s="1"/>
  <c r="AG95" i="1"/>
  <c r="AA112" i="1"/>
  <c r="AA113" i="1" s="1"/>
  <c r="AA117" i="1" s="1"/>
  <c r="AA81" i="1"/>
  <c r="AD54" i="1"/>
  <c r="AD56" i="1" s="1"/>
  <c r="AD57" i="1" s="1"/>
  <c r="AD45" i="4" s="1"/>
  <c r="AC62" i="4"/>
  <c r="AG13" i="4"/>
  <c r="AF14" i="4"/>
  <c r="AE134" i="1"/>
  <c r="AE136" i="1" s="1"/>
  <c r="AE138" i="1" s="1"/>
  <c r="AD71" i="4"/>
  <c r="AD59" i="1"/>
  <c r="AD58" i="1" s="1"/>
  <c r="AG62" i="1"/>
  <c r="AE60" i="1"/>
  <c r="AF61" i="1"/>
  <c r="AF21" i="4"/>
  <c r="AF16" i="4"/>
  <c r="AF76" i="1"/>
  <c r="AF51" i="4"/>
  <c r="M106" i="1"/>
  <c r="M29" i="4" s="1"/>
  <c r="M31" i="4" s="1"/>
  <c r="M33" i="4" s="1"/>
  <c r="K55" i="4"/>
  <c r="K56" i="4" s="1"/>
  <c r="J58" i="4"/>
  <c r="J68" i="4"/>
  <c r="J69" i="4" s="1"/>
  <c r="J74" i="4" s="1"/>
  <c r="AD71" i="1"/>
  <c r="AD65" i="1"/>
  <c r="AC66" i="1" s="1"/>
  <c r="AC72" i="1" s="1"/>
  <c r="N115" i="1"/>
  <c r="M66" i="4"/>
  <c r="K67" i="4"/>
  <c r="L125" i="1"/>
  <c r="L127" i="1" s="1"/>
  <c r="AG53" i="1"/>
  <c r="AG132" i="1" s="1"/>
  <c r="AG135" i="1" s="1"/>
  <c r="AG50" i="4" s="1"/>
  <c r="AH9" i="4"/>
  <c r="AG104" i="1"/>
  <c r="AG44" i="4"/>
  <c r="AG123" i="1"/>
  <c r="AG60" i="4"/>
  <c r="AE22" i="4"/>
  <c r="AD92" i="1"/>
  <c r="AD97" i="1" s="1"/>
  <c r="AD91" i="1"/>
  <c r="AD48" i="4" s="1"/>
  <c r="AA86" i="1"/>
  <c r="AB87" i="1"/>
  <c r="AC88" i="1"/>
  <c r="Z85" i="1"/>
  <c r="Z84" i="1" s="1"/>
  <c r="Z83" i="1" s="1"/>
  <c r="Z46" i="4" s="1"/>
  <c r="AE90" i="1"/>
  <c r="L126" i="1"/>
  <c r="L41" i="4"/>
  <c r="AB69" i="1"/>
  <c r="AB75" i="1" s="1"/>
  <c r="AB78" i="1" s="1"/>
  <c r="K57" i="4"/>
  <c r="AG8" i="4"/>
  <c r="Q96" i="1"/>
  <c r="Q98" i="1" s="1"/>
  <c r="P65" i="4"/>
  <c r="AF65" i="1" l="1"/>
  <c r="AE66" i="1" s="1"/>
  <c r="AE72" i="1" s="1"/>
  <c r="AF71" i="1"/>
  <c r="AH8" i="4"/>
  <c r="AB112" i="1"/>
  <c r="AB113" i="1" s="1"/>
  <c r="AB117" i="1" s="1"/>
  <c r="AB81" i="1"/>
  <c r="N118" i="1"/>
  <c r="N120" i="1" s="1"/>
  <c r="N119" i="1"/>
  <c r="N52" i="4" s="1"/>
  <c r="M107" i="1"/>
  <c r="AF24" i="4"/>
  <c r="AF25" i="4" s="1"/>
  <c r="AF110" i="1"/>
  <c r="AF111" i="1" s="1"/>
  <c r="AF116" i="1" s="1"/>
  <c r="AF55" i="1"/>
  <c r="AC87" i="1"/>
  <c r="AA85" i="1"/>
  <c r="AA84" i="1" s="1"/>
  <c r="AB86" i="1"/>
  <c r="AD88" i="1"/>
  <c r="AI7" i="4"/>
  <c r="AH11" i="4"/>
  <c r="AH12" i="4" s="1"/>
  <c r="AH95" i="1"/>
  <c r="AF134" i="1"/>
  <c r="AF136" i="1" s="1"/>
  <c r="AF138" i="1" s="1"/>
  <c r="AE71" i="4"/>
  <c r="AG76" i="1"/>
  <c r="AG51" i="4"/>
  <c r="AC63" i="4"/>
  <c r="AC70" i="1"/>
  <c r="AC69" i="1" s="1"/>
  <c r="AC75" i="1" s="1"/>
  <c r="AC78" i="1" s="1"/>
  <c r="AD68" i="1"/>
  <c r="AE54" i="1"/>
  <c r="AE56" i="1" s="1"/>
  <c r="AD62" i="4"/>
  <c r="AG14" i="4"/>
  <c r="AG16" i="4" s="1"/>
  <c r="AH13" i="4"/>
  <c r="AF90" i="1"/>
  <c r="AH62" i="1"/>
  <c r="AG61" i="1"/>
  <c r="AE59" i="1"/>
  <c r="AE58" i="1" s="1"/>
  <c r="AF60" i="1"/>
  <c r="M38" i="4"/>
  <c r="M39" i="4" s="1"/>
  <c r="AG21" i="4"/>
  <c r="L72" i="4"/>
  <c r="L73" i="4" s="1"/>
  <c r="L42" i="4"/>
  <c r="AE91" i="1"/>
  <c r="AE48" i="4" s="1"/>
  <c r="AE65" i="1"/>
  <c r="AD66" i="1" s="1"/>
  <c r="AD72" i="1" s="1"/>
  <c r="AE71" i="1"/>
  <c r="L128" i="1"/>
  <c r="L53" i="4" s="1"/>
  <c r="L54" i="4" s="1"/>
  <c r="L55" i="4"/>
  <c r="K68" i="4"/>
  <c r="K69" i="4" s="1"/>
  <c r="K74" i="4" s="1"/>
  <c r="K58" i="4"/>
  <c r="Z64" i="4"/>
  <c r="AA80" i="1"/>
  <c r="AA82" i="1" s="1"/>
  <c r="AA83" i="1" s="1"/>
  <c r="AA46" i="4" s="1"/>
  <c r="AH53" i="1"/>
  <c r="AH132" i="1" s="1"/>
  <c r="AH135" i="1" s="1"/>
  <c r="AH50" i="4" s="1"/>
  <c r="AI9" i="4"/>
  <c r="AH104" i="1"/>
  <c r="AH44" i="4"/>
  <c r="AH123" i="1"/>
  <c r="AH60" i="4"/>
  <c r="AG20" i="4"/>
  <c r="AG22" i="4" s="1"/>
  <c r="AH18" i="4"/>
  <c r="AG30" i="4"/>
  <c r="AG77" i="1" s="1"/>
  <c r="AG27" i="4"/>
  <c r="AG28" i="4"/>
  <c r="AG47" i="4" s="1"/>
  <c r="AE24" i="4"/>
  <c r="AE25" i="4" s="1"/>
  <c r="Q100" i="1"/>
  <c r="R99" i="1"/>
  <c r="R49" i="4" s="1"/>
  <c r="AG55" i="1" l="1"/>
  <c r="AG110" i="1"/>
  <c r="AG111" i="1" s="1"/>
  <c r="AG116" i="1" s="1"/>
  <c r="AG24" i="4"/>
  <c r="AG25" i="4" s="1"/>
  <c r="AH21" i="4"/>
  <c r="AI8" i="4"/>
  <c r="AH76" i="1"/>
  <c r="AH51" i="4"/>
  <c r="L129" i="1"/>
  <c r="AE92" i="1"/>
  <c r="AE97" i="1" s="1"/>
  <c r="AI95" i="1"/>
  <c r="AJ7" i="4"/>
  <c r="AI11" i="4"/>
  <c r="AI12" i="4" s="1"/>
  <c r="AC86" i="1"/>
  <c r="AD87" i="1"/>
  <c r="AE88" i="1"/>
  <c r="AB85" i="1"/>
  <c r="AB84" i="1" s="1"/>
  <c r="AD63" i="4"/>
  <c r="AD70" i="1"/>
  <c r="AD69" i="1" s="1"/>
  <c r="AD75" i="1" s="1"/>
  <c r="AD78" i="1" s="1"/>
  <c r="AE68" i="1"/>
  <c r="AA64" i="4"/>
  <c r="AB80" i="1"/>
  <c r="AB82" i="1" s="1"/>
  <c r="AJ9" i="4"/>
  <c r="AI53" i="1"/>
  <c r="AI132" i="1" s="1"/>
  <c r="AI135" i="1" s="1"/>
  <c r="AI50" i="4" s="1"/>
  <c r="AI104" i="1"/>
  <c r="AI123" i="1"/>
  <c r="AI44" i="4"/>
  <c r="AI60" i="4"/>
  <c r="L57" i="4"/>
  <c r="L56" i="4"/>
  <c r="AE62" i="4"/>
  <c r="AF54" i="1"/>
  <c r="AF56" i="1" s="1"/>
  <c r="AF57" i="1" s="1"/>
  <c r="AF45" i="4" s="1"/>
  <c r="AF91" i="1"/>
  <c r="AF48" i="4" s="1"/>
  <c r="AF92" i="1"/>
  <c r="AF97" i="1" s="1"/>
  <c r="AE57" i="1"/>
  <c r="AE45" i="4" s="1"/>
  <c r="AG134" i="1"/>
  <c r="AG136" i="1" s="1"/>
  <c r="AG138" i="1" s="1"/>
  <c r="AF71" i="4"/>
  <c r="N103" i="1"/>
  <c r="N105" i="1" s="1"/>
  <c r="M61" i="4"/>
  <c r="AG90" i="1"/>
  <c r="AC81" i="1"/>
  <c r="AC112" i="1"/>
  <c r="AC113" i="1" s="1"/>
  <c r="AC117" i="1" s="1"/>
  <c r="O115" i="1"/>
  <c r="N66" i="4"/>
  <c r="AH28" i="4"/>
  <c r="AH47" i="4" s="1"/>
  <c r="AH30" i="4"/>
  <c r="AH77" i="1" s="1"/>
  <c r="AI18" i="4"/>
  <c r="AH27" i="4"/>
  <c r="AH20" i="4"/>
  <c r="AH22" i="4" s="1"/>
  <c r="AG65" i="1"/>
  <c r="AF66" i="1" s="1"/>
  <c r="AF72" i="1" s="1"/>
  <c r="AG71" i="1"/>
  <c r="M35" i="4"/>
  <c r="N37" i="4"/>
  <c r="AI13" i="4"/>
  <c r="AH14" i="4"/>
  <c r="AH16" i="4" s="1"/>
  <c r="AF59" i="1"/>
  <c r="AF58" i="1" s="1"/>
  <c r="AG60" i="1"/>
  <c r="AH61" i="1"/>
  <c r="AI62" i="1"/>
  <c r="AE70" i="1"/>
  <c r="AE69" i="1" s="1"/>
  <c r="AE75" i="1" s="1"/>
  <c r="AE78" i="1" s="1"/>
  <c r="AF68" i="1"/>
  <c r="AE63" i="4"/>
  <c r="R96" i="1"/>
  <c r="R98" i="1" s="1"/>
  <c r="Q65" i="4"/>
  <c r="AH55" i="1" l="1"/>
  <c r="AH24" i="4"/>
  <c r="AH25" i="4" s="1"/>
  <c r="AH110" i="1"/>
  <c r="AH111" i="1" s="1"/>
  <c r="AH116" i="1" s="1"/>
  <c r="O118" i="1"/>
  <c r="O119" i="1"/>
  <c r="O52" i="4" s="1"/>
  <c r="AB64" i="4"/>
  <c r="AC80" i="1"/>
  <c r="AC82" i="1" s="1"/>
  <c r="AC83" i="1" s="1"/>
  <c r="AC46" i="4" s="1"/>
  <c r="AJ13" i="4"/>
  <c r="AI14" i="4"/>
  <c r="AG68" i="1"/>
  <c r="AF70" i="1"/>
  <c r="AF69" i="1" s="1"/>
  <c r="AF75" i="1" s="1"/>
  <c r="AF78" i="1" s="1"/>
  <c r="AF63" i="4"/>
  <c r="AI51" i="4"/>
  <c r="AI76" i="1"/>
  <c r="AK7" i="4"/>
  <c r="AJ11" i="4"/>
  <c r="AJ12" i="4" s="1"/>
  <c r="AJ95" i="1"/>
  <c r="M125" i="1"/>
  <c r="L67" i="4"/>
  <c r="AJ8" i="4"/>
  <c r="N107" i="1"/>
  <c r="N106" i="1"/>
  <c r="N29" i="4" s="1"/>
  <c r="N31" i="4" s="1"/>
  <c r="N33" i="4" s="1"/>
  <c r="AI21" i="4"/>
  <c r="AI16" i="4"/>
  <c r="AH71" i="1"/>
  <c r="AH65" i="1"/>
  <c r="AG66" i="1" s="1"/>
  <c r="AG72" i="1" s="1"/>
  <c r="AE87" i="1"/>
  <c r="AF88" i="1"/>
  <c r="AD86" i="1"/>
  <c r="AC85" i="1"/>
  <c r="AC84" i="1" s="1"/>
  <c r="AH134" i="1"/>
  <c r="AH136" i="1" s="1"/>
  <c r="AH138" i="1" s="1"/>
  <c r="AG71" i="4"/>
  <c r="AJ18" i="4"/>
  <c r="AI28" i="4"/>
  <c r="AI47" i="4" s="1"/>
  <c r="AI20" i="4"/>
  <c r="AI22" i="4" s="1"/>
  <c r="AI27" i="4"/>
  <c r="AI30" i="4"/>
  <c r="AI77" i="1" s="1"/>
  <c r="AG91" i="1"/>
  <c r="AG48" i="4" s="1"/>
  <c r="AG92" i="1"/>
  <c r="AG97" i="1" s="1"/>
  <c r="L58" i="4"/>
  <c r="M55" i="4"/>
  <c r="L68" i="4"/>
  <c r="AB83" i="1"/>
  <c r="AB46" i="4" s="1"/>
  <c r="AE81" i="1"/>
  <c r="AE112" i="1"/>
  <c r="AE113" i="1" s="1"/>
  <c r="AE117" i="1" s="1"/>
  <c r="AF62" i="4"/>
  <c r="AG54" i="1"/>
  <c r="AG56" i="1" s="1"/>
  <c r="M126" i="1"/>
  <c r="M41" i="4"/>
  <c r="AH90" i="1"/>
  <c r="AK9" i="4"/>
  <c r="AJ53" i="1"/>
  <c r="AJ132" i="1" s="1"/>
  <c r="AJ135" i="1" s="1"/>
  <c r="AJ50" i="4" s="1"/>
  <c r="AJ44" i="4"/>
  <c r="AJ123" i="1"/>
  <c r="AJ104" i="1"/>
  <c r="AJ60" i="4"/>
  <c r="AD81" i="1"/>
  <c r="AD112" i="1"/>
  <c r="AD113" i="1" s="1"/>
  <c r="AD117" i="1" s="1"/>
  <c r="AI61" i="1"/>
  <c r="AH60" i="1"/>
  <c r="AG59" i="1"/>
  <c r="AG58" i="1" s="1"/>
  <c r="AJ62" i="1"/>
  <c r="R100" i="1"/>
  <c r="S99" i="1"/>
  <c r="S49" i="4" s="1"/>
  <c r="M72" i="4" l="1"/>
  <c r="M73" i="4" s="1"/>
  <c r="M42" i="4"/>
  <c r="AI71" i="1"/>
  <c r="AI65" i="1"/>
  <c r="AH66" i="1" s="1"/>
  <c r="AH72" i="1" s="1"/>
  <c r="AF81" i="1"/>
  <c r="AF112" i="1"/>
  <c r="AF113" i="1" s="1"/>
  <c r="AF117" i="1" s="1"/>
  <c r="AF86" i="1"/>
  <c r="AE85" i="1"/>
  <c r="AE84" i="1" s="1"/>
  <c r="AH88" i="1"/>
  <c r="AG87" i="1"/>
  <c r="AC64" i="4"/>
  <c r="AD80" i="1"/>
  <c r="AD82" i="1" s="1"/>
  <c r="AD83" i="1" s="1"/>
  <c r="AD46" i="4" s="1"/>
  <c r="AG63" i="4"/>
  <c r="AG70" i="1"/>
  <c r="AG69" i="1" s="1"/>
  <c r="AG75" i="1" s="1"/>
  <c r="AG78" i="1" s="1"/>
  <c r="AH68" i="1"/>
  <c r="N38" i="4"/>
  <c r="N39" i="4" s="1"/>
  <c r="AK8" i="4"/>
  <c r="AJ21" i="4"/>
  <c r="AK53" i="1"/>
  <c r="AK132" i="1" s="1"/>
  <c r="AK135" i="1" s="1"/>
  <c r="AK50" i="4" s="1"/>
  <c r="AL9" i="4"/>
  <c r="AK60" i="4"/>
  <c r="AK123" i="1"/>
  <c r="AK44" i="4"/>
  <c r="AK104" i="1"/>
  <c r="AH54" i="1"/>
  <c r="AH56" i="1" s="1"/>
  <c r="AG62" i="4"/>
  <c r="AJ30" i="4"/>
  <c r="AJ77" i="1" s="1"/>
  <c r="AJ28" i="4"/>
  <c r="AJ47" i="4" s="1"/>
  <c r="AJ27" i="4"/>
  <c r="AJ20" i="4"/>
  <c r="AK18" i="4"/>
  <c r="N61" i="4"/>
  <c r="O103" i="1"/>
  <c r="O105" i="1" s="1"/>
  <c r="L69" i="4"/>
  <c r="L74" i="4" s="1"/>
  <c r="AL7" i="4"/>
  <c r="AK11" i="4"/>
  <c r="AK12" i="4" s="1"/>
  <c r="AK95" i="1"/>
  <c r="AJ76" i="1"/>
  <c r="AJ51" i="4"/>
  <c r="AI134" i="1"/>
  <c r="AI136" i="1" s="1"/>
  <c r="AI138" i="1" s="1"/>
  <c r="AH71" i="4"/>
  <c r="AD85" i="1"/>
  <c r="AD84" i="1" s="1"/>
  <c r="AF87" i="1"/>
  <c r="AE86" i="1"/>
  <c r="AG88" i="1"/>
  <c r="AG57" i="1"/>
  <c r="AG45" i="4" s="1"/>
  <c r="AH91" i="1"/>
  <c r="AH48" i="4" s="1"/>
  <c r="AI90" i="1"/>
  <c r="AI55" i="1"/>
  <c r="AI110" i="1"/>
  <c r="AI111" i="1" s="1"/>
  <c r="AI116" i="1" s="1"/>
  <c r="AI24" i="4"/>
  <c r="AI25" i="4" s="1"/>
  <c r="M127" i="1"/>
  <c r="AJ14" i="4"/>
  <c r="AJ16" i="4" s="1"/>
  <c r="AK13" i="4"/>
  <c r="O120" i="1"/>
  <c r="AI60" i="1"/>
  <c r="AH59" i="1"/>
  <c r="AH58" i="1" s="1"/>
  <c r="AK62" i="1"/>
  <c r="AJ61" i="1"/>
  <c r="S96" i="1"/>
  <c r="S98" i="1" s="1"/>
  <c r="R65" i="4"/>
  <c r="AJ55" i="1" l="1"/>
  <c r="AJ110" i="1"/>
  <c r="AJ111" i="1" s="1"/>
  <c r="AJ116" i="1" s="1"/>
  <c r="AF80" i="1"/>
  <c r="AF82" i="1" s="1"/>
  <c r="AE64" i="4"/>
  <c r="AI68" i="1"/>
  <c r="AH70" i="1"/>
  <c r="AH69" i="1" s="1"/>
  <c r="AH75" i="1" s="1"/>
  <c r="AH78" i="1" s="1"/>
  <c r="AH63" i="4"/>
  <c r="O66" i="4"/>
  <c r="P115" i="1"/>
  <c r="AH92" i="1"/>
  <c r="AH97" i="1" s="1"/>
  <c r="AJ134" i="1"/>
  <c r="AJ136" i="1" s="1"/>
  <c r="AJ138" i="1" s="1"/>
  <c r="AI71" i="4"/>
  <c r="AJ22" i="4"/>
  <c r="M129" i="1"/>
  <c r="M128" i="1"/>
  <c r="M53" i="4" s="1"/>
  <c r="M54" i="4" s="1"/>
  <c r="AK14" i="4"/>
  <c r="AL13" i="4"/>
  <c r="O107" i="1"/>
  <c r="O106" i="1"/>
  <c r="O29" i="4" s="1"/>
  <c r="O31" i="4" s="1"/>
  <c r="O33" i="4" s="1"/>
  <c r="AJ90" i="1"/>
  <c r="AH57" i="1"/>
  <c r="AH45" i="4" s="1"/>
  <c r="AL8" i="4"/>
  <c r="AG112" i="1"/>
  <c r="AG113" i="1" s="1"/>
  <c r="AG117" i="1" s="1"/>
  <c r="AG81" i="1"/>
  <c r="AJ60" i="1"/>
  <c r="AL62" i="1"/>
  <c r="AK61" i="1"/>
  <c r="AI59" i="1"/>
  <c r="AI58" i="1" s="1"/>
  <c r="AM7" i="4"/>
  <c r="AL11" i="4"/>
  <c r="AL12" i="4" s="1"/>
  <c r="AL95" i="1"/>
  <c r="AK20" i="4"/>
  <c r="AK22" i="4" s="1"/>
  <c r="AK28" i="4"/>
  <c r="AK47" i="4" s="1"/>
  <c r="AL18" i="4"/>
  <c r="AK30" i="4"/>
  <c r="AK77" i="1" s="1"/>
  <c r="AK27" i="4"/>
  <c r="AI54" i="1"/>
  <c r="AI56" i="1" s="1"/>
  <c r="AI57" i="1" s="1"/>
  <c r="AI45" i="4" s="1"/>
  <c r="AH62" i="4"/>
  <c r="AI91" i="1"/>
  <c r="AI48" i="4" s="1"/>
  <c r="AD64" i="4"/>
  <c r="AE80" i="1"/>
  <c r="AE82" i="1" s="1"/>
  <c r="AE83" i="1" s="1"/>
  <c r="AE46" i="4" s="1"/>
  <c r="AK21" i="4"/>
  <c r="AK16" i="4"/>
  <c r="AK51" i="4"/>
  <c r="AK76" i="1"/>
  <c r="AL53" i="1"/>
  <c r="AL132" i="1" s="1"/>
  <c r="AL135" i="1" s="1"/>
  <c r="AL50" i="4" s="1"/>
  <c r="AM9" i="4"/>
  <c r="AL104" i="1"/>
  <c r="AL123" i="1"/>
  <c r="AL44" i="4"/>
  <c r="AL60" i="4"/>
  <c r="N35" i="4"/>
  <c r="O37" i="4"/>
  <c r="AH87" i="1"/>
  <c r="AI88" i="1"/>
  <c r="AF85" i="1"/>
  <c r="AF84" i="1" s="1"/>
  <c r="AG86" i="1"/>
  <c r="D41" i="3"/>
  <c r="T99" i="1"/>
  <c r="T49" i="4" s="1"/>
  <c r="S100" i="1"/>
  <c r="AK110" i="1" l="1"/>
  <c r="AK111" i="1" s="1"/>
  <c r="AK116" i="1" s="1"/>
  <c r="AK24" i="4"/>
  <c r="AK25" i="4" s="1"/>
  <c r="AK55" i="1"/>
  <c r="AK90" i="1"/>
  <c r="M67" i="4"/>
  <c r="N125" i="1"/>
  <c r="AH81" i="1"/>
  <c r="AH112" i="1"/>
  <c r="AH113" i="1" s="1"/>
  <c r="AH117" i="1" s="1"/>
  <c r="AF64" i="4"/>
  <c r="AG80" i="1"/>
  <c r="AG82" i="1" s="1"/>
  <c r="N126" i="1"/>
  <c r="N41" i="4"/>
  <c r="AL51" i="4"/>
  <c r="AL76" i="1"/>
  <c r="AI92" i="1"/>
  <c r="AI97" i="1" s="1"/>
  <c r="AI62" i="4"/>
  <c r="AJ54" i="1"/>
  <c r="AJ56" i="1" s="1"/>
  <c r="AG85" i="1"/>
  <c r="AG84" i="1" s="1"/>
  <c r="AJ88" i="1"/>
  <c r="AI87" i="1"/>
  <c r="AH86" i="1"/>
  <c r="AM13" i="4"/>
  <c r="AL14" i="4"/>
  <c r="AL16" i="4" s="1"/>
  <c r="AJ71" i="1"/>
  <c r="AJ65" i="1"/>
  <c r="AI66" i="1" s="1"/>
  <c r="AI72" i="1" s="1"/>
  <c r="P118" i="1"/>
  <c r="P119" i="1"/>
  <c r="P52" i="4" s="1"/>
  <c r="AN9" i="4"/>
  <c r="AM53" i="1"/>
  <c r="AM132" i="1" s="1"/>
  <c r="AM135" i="1" s="1"/>
  <c r="AM50" i="4" s="1"/>
  <c r="AM60" i="4"/>
  <c r="AM44" i="4"/>
  <c r="AM123" i="1"/>
  <c r="AM104" i="1"/>
  <c r="AL28" i="4"/>
  <c r="AL47" i="4" s="1"/>
  <c r="AL30" i="4"/>
  <c r="AL77" i="1" s="1"/>
  <c r="AL20" i="4"/>
  <c r="AM18" i="4"/>
  <c r="AL27" i="4"/>
  <c r="AL21" i="4"/>
  <c r="AJ92" i="1"/>
  <c r="AJ97" i="1" s="1"/>
  <c r="AJ91" i="1"/>
  <c r="AJ48" i="4" s="1"/>
  <c r="AJ24" i="4"/>
  <c r="AJ25" i="4" s="1"/>
  <c r="AK71" i="1"/>
  <c r="AK65" i="1"/>
  <c r="AJ66" i="1" s="1"/>
  <c r="AJ72" i="1" s="1"/>
  <c r="O61" i="4"/>
  <c r="P103" i="1"/>
  <c r="P105" i="1" s="1"/>
  <c r="AM95" i="1"/>
  <c r="AN7" i="4"/>
  <c r="AM11" i="4"/>
  <c r="AM12" i="4" s="1"/>
  <c r="AM8" i="4"/>
  <c r="AN8" i="4" s="1"/>
  <c r="O38" i="4"/>
  <c r="O39" i="4" s="1"/>
  <c r="M56" i="4"/>
  <c r="M57" i="4"/>
  <c r="AK134" i="1"/>
  <c r="AK136" i="1" s="1"/>
  <c r="AK138" i="1" s="1"/>
  <c r="AJ71" i="4"/>
  <c r="AF83" i="1"/>
  <c r="AF46" i="4" s="1"/>
  <c r="AK60" i="1"/>
  <c r="AL61" i="1"/>
  <c r="AM62" i="1"/>
  <c r="AJ59" i="1"/>
  <c r="AJ58" i="1" s="1"/>
  <c r="S65" i="4"/>
  <c r="T96" i="1"/>
  <c r="T98" i="1" s="1"/>
  <c r="O35" i="4" l="1"/>
  <c r="P37" i="4"/>
  <c r="AL110" i="1"/>
  <c r="AL111" i="1" s="1"/>
  <c r="AL116" i="1" s="1"/>
  <c r="AL55" i="1"/>
  <c r="AM21" i="4"/>
  <c r="AM16" i="4"/>
  <c r="N72" i="4"/>
  <c r="N73" i="4" s="1"/>
  <c r="N42" i="4"/>
  <c r="AN62" i="1"/>
  <c r="AM61" i="1"/>
  <c r="AK59" i="1"/>
  <c r="AK58" i="1" s="1"/>
  <c r="AL60" i="1"/>
  <c r="AO7" i="4"/>
  <c r="AN11" i="4"/>
  <c r="AN12" i="4" s="1"/>
  <c r="AN95" i="1"/>
  <c r="AJ63" i="4"/>
  <c r="AJ70" i="1"/>
  <c r="AK68" i="1"/>
  <c r="AL90" i="1"/>
  <c r="P120" i="1"/>
  <c r="AN13" i="4"/>
  <c r="AM14" i="4"/>
  <c r="AG64" i="4"/>
  <c r="AH80" i="1"/>
  <c r="AH82" i="1" s="1"/>
  <c r="AM20" i="4"/>
  <c r="AM22" i="4" s="1"/>
  <c r="AM30" i="4"/>
  <c r="AM77" i="1" s="1"/>
  <c r="AM28" i="4"/>
  <c r="AM47" i="4" s="1"/>
  <c r="AM27" i="4"/>
  <c r="AN18" i="4"/>
  <c r="AM76" i="1"/>
  <c r="AM51" i="4"/>
  <c r="AI63" i="4"/>
  <c r="AJ68" i="1"/>
  <c r="AI70" i="1"/>
  <c r="AI69" i="1" s="1"/>
  <c r="AI75" i="1" s="1"/>
  <c r="AI78" i="1" s="1"/>
  <c r="AJ57" i="1"/>
  <c r="AJ45" i="4" s="1"/>
  <c r="AG83" i="1"/>
  <c r="AG46" i="4" s="1"/>
  <c r="AJ87" i="1"/>
  <c r="AH85" i="1"/>
  <c r="AH84" i="1" s="1"/>
  <c r="AK88" i="1"/>
  <c r="AI86" i="1"/>
  <c r="AK91" i="1"/>
  <c r="AK48" i="4" s="1"/>
  <c r="AJ62" i="4"/>
  <c r="AK54" i="1"/>
  <c r="AK56" i="1" s="1"/>
  <c r="AK57" i="1" s="1"/>
  <c r="AK45" i="4" s="1"/>
  <c r="M58" i="4"/>
  <c r="M68" i="4"/>
  <c r="M69" i="4" s="1"/>
  <c r="M74" i="4" s="1"/>
  <c r="N55" i="4"/>
  <c r="AL134" i="1"/>
  <c r="AL136" i="1" s="1"/>
  <c r="AL138" i="1" s="1"/>
  <c r="AK71" i="4"/>
  <c r="P107" i="1"/>
  <c r="P106" i="1"/>
  <c r="P29" i="4" s="1"/>
  <c r="P31" i="4" s="1"/>
  <c r="P33" i="4" s="1"/>
  <c r="AL22" i="4"/>
  <c r="AL24" i="4" s="1"/>
  <c r="AL25" i="4" s="1"/>
  <c r="AO9" i="4"/>
  <c r="AO8" i="4" s="1"/>
  <c r="AN53" i="1"/>
  <c r="AN132" i="1" s="1"/>
  <c r="AN135" i="1" s="1"/>
  <c r="AN50" i="4" s="1"/>
  <c r="AN123" i="1"/>
  <c r="AN44" i="4"/>
  <c r="AN60" i="4"/>
  <c r="AN104" i="1"/>
  <c r="N127" i="1"/>
  <c r="T100" i="1"/>
  <c r="U99" i="1"/>
  <c r="U49" i="4" s="1"/>
  <c r="AH64" i="4" l="1"/>
  <c r="AI80" i="1"/>
  <c r="N128" i="1"/>
  <c r="N53" i="4" s="1"/>
  <c r="N54" i="4" s="1"/>
  <c r="N129" i="1"/>
  <c r="P38" i="4"/>
  <c r="AK92" i="1"/>
  <c r="AK97" i="1" s="1"/>
  <c r="AL91" i="1"/>
  <c r="AL48" i="4" s="1"/>
  <c r="AM134" i="1"/>
  <c r="AM136" i="1" s="1"/>
  <c r="AM138" i="1" s="1"/>
  <c r="AL71" i="4"/>
  <c r="AM55" i="1"/>
  <c r="AM24" i="4"/>
  <c r="AM25" i="4" s="1"/>
  <c r="AM110" i="1"/>
  <c r="AM111" i="1" s="1"/>
  <c r="AM116" i="1" s="1"/>
  <c r="AN51" i="4"/>
  <c r="AN76" i="1"/>
  <c r="P61" i="4"/>
  <c r="Q103" i="1"/>
  <c r="Q105" i="1" s="1"/>
  <c r="AN20" i="4"/>
  <c r="AN28" i="4"/>
  <c r="AN47" i="4" s="1"/>
  <c r="AO18" i="4"/>
  <c r="AN30" i="4"/>
  <c r="AN77" i="1" s="1"/>
  <c r="AN27" i="4"/>
  <c r="AM71" i="1"/>
  <c r="AM65" i="1"/>
  <c r="AL66" i="1" s="1"/>
  <c r="AL72" i="1" s="1"/>
  <c r="AO13" i="4"/>
  <c r="AN14" i="4"/>
  <c r="AN21" i="4"/>
  <c r="AN16" i="4"/>
  <c r="AL54" i="1"/>
  <c r="AL56" i="1" s="1"/>
  <c r="AL57" i="1" s="1"/>
  <c r="AL45" i="4" s="1"/>
  <c r="AK62" i="4"/>
  <c r="AM60" i="1"/>
  <c r="AL59" i="1"/>
  <c r="AL58" i="1" s="1"/>
  <c r="AO62" i="1"/>
  <c r="AN61" i="1"/>
  <c r="P39" i="4"/>
  <c r="AL65" i="1"/>
  <c r="AK66" i="1" s="1"/>
  <c r="AK72" i="1" s="1"/>
  <c r="AL71" i="1"/>
  <c r="AI81" i="1"/>
  <c r="AI112" i="1"/>
  <c r="AI113" i="1" s="1"/>
  <c r="AI117" i="1" s="1"/>
  <c r="AO53" i="1"/>
  <c r="AO132" i="1" s="1"/>
  <c r="AO135" i="1" s="1"/>
  <c r="AO50" i="4" s="1"/>
  <c r="AP9" i="4"/>
  <c r="AO104" i="1"/>
  <c r="AO60" i="4"/>
  <c r="AO123" i="1"/>
  <c r="AO44" i="4"/>
  <c r="AM90" i="1"/>
  <c r="AH83" i="1"/>
  <c r="AH46" i="4" s="1"/>
  <c r="Q115" i="1"/>
  <c r="P66" i="4"/>
  <c r="AJ69" i="1"/>
  <c r="AJ75" i="1" s="1"/>
  <c r="AJ78" i="1" s="1"/>
  <c r="AP7" i="4"/>
  <c r="AO11" i="4"/>
  <c r="AO12" i="4" s="1"/>
  <c r="AO95" i="1"/>
  <c r="O126" i="1"/>
  <c r="O41" i="4"/>
  <c r="U96" i="1"/>
  <c r="U98" i="1" s="1"/>
  <c r="T65" i="4"/>
  <c r="AP53" i="1" l="1"/>
  <c r="AP132" i="1" s="1"/>
  <c r="AP135" i="1" s="1"/>
  <c r="AP50" i="4" s="1"/>
  <c r="AP104" i="1"/>
  <c r="AP123" i="1"/>
  <c r="AP60" i="4"/>
  <c r="AP44" i="4"/>
  <c r="AP13" i="4"/>
  <c r="AP14" i="4" s="1"/>
  <c r="AO14" i="4"/>
  <c r="Q106" i="1"/>
  <c r="Q29" i="4" s="1"/>
  <c r="Q31" i="4" s="1"/>
  <c r="Q33" i="4" s="1"/>
  <c r="O125" i="1"/>
  <c r="O127" i="1" s="1"/>
  <c r="N67" i="4"/>
  <c r="AJ81" i="1"/>
  <c r="AJ112" i="1"/>
  <c r="AJ113" i="1" s="1"/>
  <c r="AJ117" i="1" s="1"/>
  <c r="AK70" i="1"/>
  <c r="AK69" i="1" s="1"/>
  <c r="AK75" i="1" s="1"/>
  <c r="AK78" i="1" s="1"/>
  <c r="AL68" i="1"/>
  <c r="AK63" i="4"/>
  <c r="AL62" i="4"/>
  <c r="AM54" i="1"/>
  <c r="AM56" i="1" s="1"/>
  <c r="AM57" i="1" s="1"/>
  <c r="AM45" i="4" s="1"/>
  <c r="AN55" i="1"/>
  <c r="AN110" i="1"/>
  <c r="AN111" i="1" s="1"/>
  <c r="AN116" i="1" s="1"/>
  <c r="AM68" i="1"/>
  <c r="AL70" i="1"/>
  <c r="AL63" i="4"/>
  <c r="AO20" i="4"/>
  <c r="AO28" i="4"/>
  <c r="AO47" i="4" s="1"/>
  <c r="AO30" i="4"/>
  <c r="AO77" i="1" s="1"/>
  <c r="AO27" i="4"/>
  <c r="AP18" i="4"/>
  <c r="N56" i="4"/>
  <c r="N57" i="4"/>
  <c r="AP62" i="1"/>
  <c r="AN60" i="1"/>
  <c r="AM59" i="1"/>
  <c r="AM58" i="1" s="1"/>
  <c r="AO61" i="1"/>
  <c r="AM92" i="1"/>
  <c r="AM97" i="1" s="1"/>
  <c r="AM91" i="1"/>
  <c r="AM48" i="4" s="1"/>
  <c r="Q37" i="4"/>
  <c r="P35" i="4"/>
  <c r="AN134" i="1"/>
  <c r="AN136" i="1" s="1"/>
  <c r="AN138" i="1" s="1"/>
  <c r="AM71" i="4"/>
  <c r="AP11" i="4"/>
  <c r="AP12" i="4" s="1"/>
  <c r="AP95" i="1"/>
  <c r="O42" i="4"/>
  <c r="O72" i="4"/>
  <c r="O73" i="4" s="1"/>
  <c r="AO21" i="4"/>
  <c r="AO16" i="4"/>
  <c r="Q119" i="1"/>
  <c r="Q52" i="4" s="1"/>
  <c r="Q118" i="1"/>
  <c r="Q120" i="1" s="1"/>
  <c r="AO51" i="4"/>
  <c r="AO76" i="1"/>
  <c r="AK87" i="1"/>
  <c r="AL88" i="1"/>
  <c r="AI85" i="1"/>
  <c r="AI84" i="1" s="1"/>
  <c r="AJ86" i="1"/>
  <c r="AN90" i="1"/>
  <c r="AN22" i="4"/>
  <c r="AL92" i="1"/>
  <c r="AL97" i="1" s="1"/>
  <c r="AI82" i="1"/>
  <c r="AP8" i="4"/>
  <c r="U100" i="1"/>
  <c r="V99" i="1"/>
  <c r="V49" i="4" s="1"/>
  <c r="AN71" i="1" l="1"/>
  <c r="AN65" i="1"/>
  <c r="AM66" i="1" s="1"/>
  <c r="AM72" i="1" s="1"/>
  <c r="C26" i="3"/>
  <c r="G29" i="3"/>
  <c r="H17" i="3"/>
  <c r="H24" i="3"/>
  <c r="G18" i="3"/>
  <c r="H29" i="3"/>
  <c r="G17" i="3"/>
  <c r="E26" i="3"/>
  <c r="C13" i="3"/>
  <c r="G13" i="3"/>
  <c r="H28" i="3"/>
  <c r="G11" i="3"/>
  <c r="H13" i="3"/>
  <c r="H26" i="3"/>
  <c r="H12" i="3"/>
  <c r="C12" i="3"/>
  <c r="E23" i="3"/>
  <c r="H23" i="3"/>
  <c r="H25" i="3"/>
  <c r="E25" i="3"/>
  <c r="E12" i="3"/>
  <c r="H11" i="3"/>
  <c r="C28" i="3"/>
  <c r="G16" i="3"/>
  <c r="G23" i="3"/>
  <c r="H16" i="3"/>
  <c r="G31" i="3"/>
  <c r="H27" i="3"/>
  <c r="H18" i="3"/>
  <c r="G28" i="3"/>
  <c r="G15" i="3"/>
  <c r="H15" i="3"/>
  <c r="H31" i="3"/>
  <c r="H30" i="3"/>
  <c r="E11" i="3"/>
  <c r="G27" i="3"/>
  <c r="C25" i="3"/>
  <c r="E13" i="3"/>
  <c r="E14" i="3" s="1"/>
  <c r="E28" i="3"/>
  <c r="G12" i="3"/>
  <c r="G26" i="3"/>
  <c r="C11" i="3"/>
  <c r="G30" i="3"/>
  <c r="G24" i="3"/>
  <c r="G25" i="3"/>
  <c r="E24" i="3"/>
  <c r="C29" i="3"/>
  <c r="C24" i="3"/>
  <c r="C16" i="3"/>
  <c r="C23" i="3"/>
  <c r="C15" i="3"/>
  <c r="C18" i="3"/>
  <c r="C17" i="3"/>
  <c r="C27" i="3"/>
  <c r="C30" i="3"/>
  <c r="C31" i="3"/>
  <c r="C33" i="3" s="1"/>
  <c r="E40" i="3"/>
  <c r="E47" i="3"/>
  <c r="E38" i="3"/>
  <c r="E39" i="3"/>
  <c r="AP21" i="4"/>
  <c r="AP16" i="4"/>
  <c r="AO22" i="4"/>
  <c r="AK81" i="1"/>
  <c r="AK112" i="1"/>
  <c r="AK113" i="1" s="1"/>
  <c r="AK117" i="1" s="1"/>
  <c r="O129" i="1"/>
  <c r="O128" i="1"/>
  <c r="O53" i="4" s="1"/>
  <c r="O54" i="4" s="1"/>
  <c r="AP51" i="4"/>
  <c r="D28" i="3" s="1"/>
  <c r="AP76" i="1"/>
  <c r="AI83" i="1"/>
  <c r="AI46" i="4" s="1"/>
  <c r="AN91" i="1"/>
  <c r="AN48" i="4" s="1"/>
  <c r="AN92" i="1"/>
  <c r="AN97" i="1" s="1"/>
  <c r="AL69" i="1"/>
  <c r="AL75" i="1" s="1"/>
  <c r="AL78" i="1" s="1"/>
  <c r="AN24" i="4"/>
  <c r="AN25" i="4" s="1"/>
  <c r="AK86" i="1"/>
  <c r="AJ85" i="1"/>
  <c r="AJ84" i="1" s="1"/>
  <c r="AM88" i="1"/>
  <c r="AL87" i="1"/>
  <c r="Q107" i="1"/>
  <c r="AO134" i="1"/>
  <c r="AO136" i="1" s="1"/>
  <c r="AO138" i="1" s="1"/>
  <c r="AN71" i="4"/>
  <c r="AO60" i="1"/>
  <c r="AP61" i="1"/>
  <c r="AN59" i="1"/>
  <c r="AN58" i="1" s="1"/>
  <c r="AI64" i="4"/>
  <c r="AJ80" i="1"/>
  <c r="AJ82" i="1" s="1"/>
  <c r="AO55" i="1"/>
  <c r="AO110" i="1"/>
  <c r="AO111" i="1" s="1"/>
  <c r="AO116" i="1" s="1"/>
  <c r="AO24" i="4"/>
  <c r="AO25" i="4" s="1"/>
  <c r="N69" i="4"/>
  <c r="N74" i="4" s="1"/>
  <c r="P126" i="1"/>
  <c r="P41" i="4"/>
  <c r="AP28" i="4"/>
  <c r="AP47" i="4" s="1"/>
  <c r="D25" i="3" s="1"/>
  <c r="AP20" i="4"/>
  <c r="AP22" i="4" s="1"/>
  <c r="F12" i="3" s="1"/>
  <c r="AP27" i="4"/>
  <c r="AP30" i="4"/>
  <c r="AP77" i="1" s="1"/>
  <c r="Q66" i="4"/>
  <c r="R115" i="1"/>
  <c r="AN54" i="1"/>
  <c r="AN56" i="1" s="1"/>
  <c r="AM62" i="4"/>
  <c r="N68" i="4"/>
  <c r="O55" i="4"/>
  <c r="N58" i="4"/>
  <c r="AO90" i="1"/>
  <c r="Q38" i="4"/>
  <c r="Q39" i="4" s="1"/>
  <c r="U65" i="4"/>
  <c r="V96" i="1"/>
  <c r="V98" i="1" s="1"/>
  <c r="R37" i="4" l="1"/>
  <c r="Q35" i="4"/>
  <c r="AP60" i="1"/>
  <c r="AO59" i="1"/>
  <c r="AO58" i="1" s="1"/>
  <c r="Q61" i="4"/>
  <c r="R103" i="1"/>
  <c r="R105" i="1" s="1"/>
  <c r="O67" i="4"/>
  <c r="P125" i="1"/>
  <c r="P127" i="1" s="1"/>
  <c r="G20" i="3"/>
  <c r="AN57" i="1"/>
  <c r="AN45" i="4" s="1"/>
  <c r="AJ83" i="1"/>
  <c r="AJ46" i="4" s="1"/>
  <c r="F28" i="3"/>
  <c r="AP65" i="1"/>
  <c r="AP71" i="1"/>
  <c r="D12" i="3"/>
  <c r="P72" i="4"/>
  <c r="P73" i="4" s="1"/>
  <c r="P42" i="4"/>
  <c r="AL112" i="1"/>
  <c r="AL113" i="1" s="1"/>
  <c r="AL117" i="1" s="1"/>
  <c r="AL81" i="1"/>
  <c r="AL86" i="1"/>
  <c r="AM87" i="1"/>
  <c r="AN88" i="1"/>
  <c r="AK85" i="1"/>
  <c r="AK84" i="1" s="1"/>
  <c r="C19" i="3"/>
  <c r="F13" i="3"/>
  <c r="C14" i="3"/>
  <c r="C20" i="3" s="1"/>
  <c r="AM70" i="1"/>
  <c r="AM69" i="1" s="1"/>
  <c r="AM75" i="1" s="1"/>
  <c r="AM78" i="1" s="1"/>
  <c r="AM63" i="4"/>
  <c r="AN68" i="1"/>
  <c r="AP55" i="1"/>
  <c r="AP59" i="1" s="1"/>
  <c r="AP58" i="1" s="1"/>
  <c r="AP62" i="4" s="1"/>
  <c r="AP24" i="4"/>
  <c r="AP110" i="1"/>
  <c r="AP111" i="1" s="1"/>
  <c r="AP116" i="1" s="1"/>
  <c r="D11" i="3"/>
  <c r="D32" i="3"/>
  <c r="C34" i="3"/>
  <c r="AO91" i="1"/>
  <c r="AO48" i="4" s="1"/>
  <c r="AO92" i="1"/>
  <c r="AO97" i="1" s="1"/>
  <c r="R119" i="1"/>
  <c r="R52" i="4" s="1"/>
  <c r="R118" i="1"/>
  <c r="R120" i="1" s="1"/>
  <c r="AP90" i="1"/>
  <c r="AN62" i="4"/>
  <c r="AO54" i="1"/>
  <c r="AO56" i="1" s="1"/>
  <c r="AO57" i="1" s="1"/>
  <c r="AO45" i="4" s="1"/>
  <c r="AP134" i="1"/>
  <c r="AP136" i="1" s="1"/>
  <c r="AP138" i="1" s="1"/>
  <c r="AP71" i="4" s="1"/>
  <c r="AO71" i="4"/>
  <c r="AJ64" i="4"/>
  <c r="AK80" i="1"/>
  <c r="AK82" i="1" s="1"/>
  <c r="AK83" i="1" s="1"/>
  <c r="AK46" i="4" s="1"/>
  <c r="O57" i="4"/>
  <c r="O56" i="4"/>
  <c r="AO65" i="1"/>
  <c r="AN66" i="1" s="1"/>
  <c r="AN72" i="1" s="1"/>
  <c r="AO71" i="1"/>
  <c r="H20" i="3"/>
  <c r="F11" i="3"/>
  <c r="F25" i="3"/>
  <c r="W99" i="1"/>
  <c r="W49" i="4" s="1"/>
  <c r="V100" i="1"/>
  <c r="O68" i="4" l="1"/>
  <c r="P55" i="4"/>
  <c r="O58" i="4"/>
  <c r="F47" i="3"/>
  <c r="H47" i="3"/>
  <c r="G47" i="3"/>
  <c r="AP92" i="1"/>
  <c r="AP97" i="1" s="1"/>
  <c r="AP91" i="1"/>
  <c r="AP48" i="4" s="1"/>
  <c r="H38" i="3"/>
  <c r="F38" i="3"/>
  <c r="G38" i="3"/>
  <c r="AK64" i="4"/>
  <c r="AL80" i="1"/>
  <c r="AL82" i="1" s="1"/>
  <c r="AL85" i="1"/>
  <c r="AL84" i="1" s="1"/>
  <c r="AM86" i="1"/>
  <c r="AN87" i="1"/>
  <c r="AO88" i="1"/>
  <c r="P129" i="1"/>
  <c r="P128" i="1"/>
  <c r="P53" i="4" s="1"/>
  <c r="P54" i="4" s="1"/>
  <c r="AP54" i="1"/>
  <c r="AP56" i="1" s="1"/>
  <c r="AP57" i="1" s="1"/>
  <c r="AP45" i="4" s="1"/>
  <c r="D23" i="3" s="1"/>
  <c r="AO62" i="4"/>
  <c r="Q126" i="1"/>
  <c r="Q41" i="4"/>
  <c r="AM81" i="1"/>
  <c r="AM112" i="1"/>
  <c r="AM113" i="1" s="1"/>
  <c r="AM117" i="1" s="1"/>
  <c r="R66" i="4"/>
  <c r="D42" i="3" s="1"/>
  <c r="S115" i="1"/>
  <c r="F14" i="3"/>
  <c r="O69" i="4"/>
  <c r="O74" i="4" s="1"/>
  <c r="AP66" i="1"/>
  <c r="AP72" i="1" s="1"/>
  <c r="AO66" i="1"/>
  <c r="AO72" i="1" s="1"/>
  <c r="AN70" i="1"/>
  <c r="AN69" i="1" s="1"/>
  <c r="AN75" i="1" s="1"/>
  <c r="AN78" i="1" s="1"/>
  <c r="AN63" i="4"/>
  <c r="AO68" i="1"/>
  <c r="AP25" i="4"/>
  <c r="I8" i="1"/>
  <c r="D13" i="3"/>
  <c r="D14" i="3" s="1"/>
  <c r="F23" i="3"/>
  <c r="R107" i="1"/>
  <c r="R106" i="1"/>
  <c r="R29" i="4" s="1"/>
  <c r="R31" i="4" s="1"/>
  <c r="R33" i="4" s="1"/>
  <c r="W96" i="1"/>
  <c r="W98" i="1" s="1"/>
  <c r="V65" i="4"/>
  <c r="AO70" i="1" l="1"/>
  <c r="AO69" i="1" s="1"/>
  <c r="AO75" i="1" s="1"/>
  <c r="AO78" i="1" s="1"/>
  <c r="AO63" i="4"/>
  <c r="AP68" i="1"/>
  <c r="AM80" i="1"/>
  <c r="AM82" i="1" s="1"/>
  <c r="AM83" i="1" s="1"/>
  <c r="AM46" i="4" s="1"/>
  <c r="AL64" i="4"/>
  <c r="R38" i="4"/>
  <c r="R39" i="4" s="1"/>
  <c r="AP63" i="4"/>
  <c r="AP70" i="1"/>
  <c r="AP69" i="1" s="1"/>
  <c r="AP75" i="1" s="1"/>
  <c r="AP78" i="1" s="1"/>
  <c r="AL83" i="1"/>
  <c r="AL46" i="4" s="1"/>
  <c r="Q125" i="1"/>
  <c r="Q127" i="1" s="1"/>
  <c r="P67" i="4"/>
  <c r="R61" i="4"/>
  <c r="S103" i="1"/>
  <c r="S105" i="1" s="1"/>
  <c r="AN81" i="1"/>
  <c r="AN112" i="1"/>
  <c r="AN113" i="1" s="1"/>
  <c r="AN117" i="1" s="1"/>
  <c r="S118" i="1"/>
  <c r="S120" i="1" s="1"/>
  <c r="S119" i="1"/>
  <c r="S52" i="4" s="1"/>
  <c r="AP88" i="1"/>
  <c r="AM85" i="1"/>
  <c r="AM84" i="1" s="1"/>
  <c r="AO87" i="1"/>
  <c r="AN86" i="1"/>
  <c r="D26" i="3"/>
  <c r="F26" i="3"/>
  <c r="Q42" i="4"/>
  <c r="Q72" i="4"/>
  <c r="Q73" i="4" s="1"/>
  <c r="P57" i="4"/>
  <c r="P56" i="4"/>
  <c r="W100" i="1"/>
  <c r="X99" i="1"/>
  <c r="X49" i="4" s="1"/>
  <c r="F39" i="3" l="1"/>
  <c r="H39" i="3"/>
  <c r="G39" i="3"/>
  <c r="S107" i="1"/>
  <c r="S106" i="1"/>
  <c r="S29" i="4" s="1"/>
  <c r="S31" i="4" s="1"/>
  <c r="Q128" i="1"/>
  <c r="Q53" i="4" s="1"/>
  <c r="Q54" i="4" s="1"/>
  <c r="Q129" i="1"/>
  <c r="AP87" i="1"/>
  <c r="AN85" i="1"/>
  <c r="AN84" i="1" s="1"/>
  <c r="AO86" i="1"/>
  <c r="T115" i="1"/>
  <c r="S66" i="4"/>
  <c r="D37" i="3"/>
  <c r="R35" i="4"/>
  <c r="S37" i="4"/>
  <c r="P58" i="4"/>
  <c r="Q55" i="4"/>
  <c r="P68" i="4"/>
  <c r="P69" i="4" s="1"/>
  <c r="P74" i="4" s="1"/>
  <c r="AM64" i="4"/>
  <c r="AN80" i="1"/>
  <c r="AN82" i="1" s="1"/>
  <c r="AN83" i="1" s="1"/>
  <c r="AN46" i="4" s="1"/>
  <c r="AP81" i="1"/>
  <c r="AP85" i="1" s="1"/>
  <c r="AP112" i="1"/>
  <c r="AP113" i="1" s="1"/>
  <c r="AP117" i="1" s="1"/>
  <c r="AO81" i="1"/>
  <c r="AO112" i="1"/>
  <c r="AO113" i="1" s="1"/>
  <c r="AO117" i="1" s="1"/>
  <c r="X96" i="1"/>
  <c r="X98" i="1" s="1"/>
  <c r="W65" i="4"/>
  <c r="R125" i="1" l="1"/>
  <c r="Q67" i="4"/>
  <c r="AO85" i="1"/>
  <c r="AO84" i="1" s="1"/>
  <c r="AP86" i="1"/>
  <c r="S61" i="4"/>
  <c r="T103" i="1"/>
  <c r="T105" i="1" s="1"/>
  <c r="T118" i="1"/>
  <c r="T120" i="1" s="1"/>
  <c r="T119" i="1"/>
  <c r="T52" i="4" s="1"/>
  <c r="AP84" i="1"/>
  <c r="AP64" i="4" s="1"/>
  <c r="Q57" i="4"/>
  <c r="Q56" i="4"/>
  <c r="R126" i="1"/>
  <c r="R41" i="4"/>
  <c r="AN64" i="4"/>
  <c r="AO80" i="1"/>
  <c r="AO82" i="1" s="1"/>
  <c r="S33" i="4"/>
  <c r="Y99" i="1"/>
  <c r="Y49" i="4" s="1"/>
  <c r="X100" i="1"/>
  <c r="R42" i="4" l="1"/>
  <c r="R72" i="4"/>
  <c r="T106" i="1"/>
  <c r="T29" i="4" s="1"/>
  <c r="T31" i="4" s="1"/>
  <c r="Q68" i="4"/>
  <c r="Q69" i="4" s="1"/>
  <c r="Q74" i="4" s="1"/>
  <c r="R55" i="4"/>
  <c r="Q58" i="4"/>
  <c r="T66" i="4"/>
  <c r="U115" i="1"/>
  <c r="F40" i="3"/>
  <c r="G40" i="3"/>
  <c r="H40" i="3"/>
  <c r="R127" i="1"/>
  <c r="AO64" i="4"/>
  <c r="AP80" i="1"/>
  <c r="AP82" i="1" s="1"/>
  <c r="AP83" i="1" s="1"/>
  <c r="AP46" i="4" s="1"/>
  <c r="S38" i="4"/>
  <c r="S39" i="4" s="1"/>
  <c r="AO83" i="1"/>
  <c r="AO46" i="4" s="1"/>
  <c r="X65" i="4"/>
  <c r="Y96" i="1"/>
  <c r="Y98" i="1" s="1"/>
  <c r="S35" i="4" l="1"/>
  <c r="T37" i="4"/>
  <c r="R128" i="1"/>
  <c r="R53" i="4" s="1"/>
  <c r="R54" i="4" s="1"/>
  <c r="R129" i="1"/>
  <c r="T33" i="4"/>
  <c r="U118" i="1"/>
  <c r="U119" i="1"/>
  <c r="U52" i="4" s="1"/>
  <c r="T107" i="1"/>
  <c r="D24" i="3"/>
  <c r="F24" i="3"/>
  <c r="D48" i="3"/>
  <c r="R73" i="4"/>
  <c r="D49" i="3" s="1"/>
  <c r="Z99" i="1"/>
  <c r="Z49" i="4" s="1"/>
  <c r="Y100" i="1"/>
  <c r="S125" i="1" l="1"/>
  <c r="S127" i="1" s="1"/>
  <c r="R67" i="4"/>
  <c r="U120" i="1"/>
  <c r="R57" i="4"/>
  <c r="R56" i="4"/>
  <c r="T61" i="4"/>
  <c r="U103" i="1"/>
  <c r="U105" i="1" s="1"/>
  <c r="T38" i="4"/>
  <c r="T39" i="4" s="1"/>
  <c r="S126" i="1"/>
  <c r="S41" i="4"/>
  <c r="Y65" i="4"/>
  <c r="Z96" i="1"/>
  <c r="Z98" i="1" s="1"/>
  <c r="T35" i="4" l="1"/>
  <c r="U37" i="4"/>
  <c r="R68" i="4"/>
  <c r="D44" i="3" s="1"/>
  <c r="S55" i="4"/>
  <c r="R58" i="4"/>
  <c r="S128" i="1"/>
  <c r="S53" i="4" s="1"/>
  <c r="S129" i="1"/>
  <c r="U66" i="4"/>
  <c r="V115" i="1"/>
  <c r="U107" i="1"/>
  <c r="U106" i="1"/>
  <c r="U29" i="4" s="1"/>
  <c r="U31" i="4" s="1"/>
  <c r="D43" i="3"/>
  <c r="S72" i="4"/>
  <c r="S73" i="4" s="1"/>
  <c r="S42" i="4"/>
  <c r="Z100" i="1"/>
  <c r="AA99" i="1"/>
  <c r="AA49" i="4" s="1"/>
  <c r="T126" i="1" l="1"/>
  <c r="T41" i="4"/>
  <c r="U33" i="4"/>
  <c r="U61" i="4"/>
  <c r="V103" i="1"/>
  <c r="V105" i="1" s="1"/>
  <c r="T125" i="1"/>
  <c r="T127" i="1" s="1"/>
  <c r="S67" i="4"/>
  <c r="R69" i="4"/>
  <c r="V118" i="1"/>
  <c r="V119" i="1"/>
  <c r="V52" i="4" s="1"/>
  <c r="S54" i="4"/>
  <c r="Z65" i="4"/>
  <c r="AA96" i="1"/>
  <c r="AA98" i="1" s="1"/>
  <c r="S57" i="4" l="1"/>
  <c r="S56" i="4"/>
  <c r="T128" i="1"/>
  <c r="T53" i="4" s="1"/>
  <c r="T129" i="1"/>
  <c r="U38" i="4"/>
  <c r="U39" i="4" s="1"/>
  <c r="V120" i="1"/>
  <c r="V106" i="1"/>
  <c r="V29" i="4" s="1"/>
  <c r="V31" i="4" s="1"/>
  <c r="R74" i="4"/>
  <c r="B74" i="4" s="1"/>
  <c r="D45" i="3"/>
  <c r="T42" i="4"/>
  <c r="T72" i="4"/>
  <c r="T73" i="4" s="1"/>
  <c r="AA100" i="1"/>
  <c r="AB99" i="1"/>
  <c r="AB49" i="4" s="1"/>
  <c r="V33" i="4" l="1"/>
  <c r="U35" i="4"/>
  <c r="V37" i="4"/>
  <c r="D46" i="3"/>
  <c r="D50" i="3"/>
  <c r="V107" i="1"/>
  <c r="U125" i="1"/>
  <c r="T67" i="4"/>
  <c r="V66" i="4"/>
  <c r="W115" i="1"/>
  <c r="T54" i="4"/>
  <c r="T55" i="4"/>
  <c r="S58" i="4"/>
  <c r="S68" i="4"/>
  <c r="S69" i="4" s="1"/>
  <c r="S74" i="4" s="1"/>
  <c r="AA65" i="4"/>
  <c r="AB96" i="1"/>
  <c r="AB98" i="1" s="1"/>
  <c r="W118" i="1" l="1"/>
  <c r="W120" i="1" s="1"/>
  <c r="W119" i="1"/>
  <c r="W52" i="4" s="1"/>
  <c r="T56" i="4"/>
  <c r="T57" i="4"/>
  <c r="V38" i="4"/>
  <c r="V39" i="4"/>
  <c r="W103" i="1"/>
  <c r="W105" i="1" s="1"/>
  <c r="V61" i="4"/>
  <c r="U126" i="1"/>
  <c r="U127" i="1" s="1"/>
  <c r="U41" i="4"/>
  <c r="AB100" i="1"/>
  <c r="AC99" i="1"/>
  <c r="AC49" i="4" s="1"/>
  <c r="U128" i="1" l="1"/>
  <c r="U53" i="4" s="1"/>
  <c r="U42" i="4"/>
  <c r="U72" i="4"/>
  <c r="U73" i="4" s="1"/>
  <c r="W106" i="1"/>
  <c r="W29" i="4" s="1"/>
  <c r="W31" i="4" s="1"/>
  <c r="W33" i="4" s="1"/>
  <c r="W66" i="4"/>
  <c r="X115" i="1"/>
  <c r="V35" i="4"/>
  <c r="W37" i="4"/>
  <c r="T58" i="4"/>
  <c r="U55" i="4"/>
  <c r="T68" i="4"/>
  <c r="T69" i="4" s="1"/>
  <c r="T74" i="4" s="1"/>
  <c r="AB65" i="4"/>
  <c r="AC96" i="1"/>
  <c r="AC98" i="1" s="1"/>
  <c r="U54" i="4" l="1"/>
  <c r="V126" i="1"/>
  <c r="V41" i="4"/>
  <c r="W38" i="4"/>
  <c r="W39" i="4" s="1"/>
  <c r="X118" i="1"/>
  <c r="X119" i="1"/>
  <c r="X52" i="4" s="1"/>
  <c r="W107" i="1"/>
  <c r="U129" i="1"/>
  <c r="AC100" i="1"/>
  <c r="AD99" i="1"/>
  <c r="AD49" i="4" s="1"/>
  <c r="X37" i="4" l="1"/>
  <c r="W35" i="4"/>
  <c r="X120" i="1"/>
  <c r="V72" i="4"/>
  <c r="V73" i="4" s="1"/>
  <c r="V42" i="4"/>
  <c r="U67" i="4"/>
  <c r="V125" i="1"/>
  <c r="V127" i="1" s="1"/>
  <c r="U56" i="4"/>
  <c r="U57" i="4"/>
  <c r="X103" i="1"/>
  <c r="X105" i="1" s="1"/>
  <c r="W61" i="4"/>
  <c r="AD96" i="1"/>
  <c r="AD98" i="1" s="1"/>
  <c r="AC65" i="4"/>
  <c r="V55" i="4" l="1"/>
  <c r="U68" i="4"/>
  <c r="U58" i="4"/>
  <c r="V129" i="1"/>
  <c r="V128" i="1"/>
  <c r="V53" i="4" s="1"/>
  <c r="X66" i="4"/>
  <c r="Y115" i="1"/>
  <c r="X106" i="1"/>
  <c r="X29" i="4" s="1"/>
  <c r="X31" i="4" s="1"/>
  <c r="X33" i="4" s="1"/>
  <c r="W126" i="1"/>
  <c r="W41" i="4"/>
  <c r="U69" i="4"/>
  <c r="U74" i="4" s="1"/>
  <c r="AD100" i="1"/>
  <c r="AE99" i="1"/>
  <c r="AE49" i="4" s="1"/>
  <c r="X38" i="4" l="1"/>
  <c r="X39" i="4" s="1"/>
  <c r="V54" i="4"/>
  <c r="X107" i="1"/>
  <c r="V67" i="4"/>
  <c r="W125" i="1"/>
  <c r="W127" i="1" s="1"/>
  <c r="W72" i="4"/>
  <c r="W73" i="4" s="1"/>
  <c r="W42" i="4"/>
  <c r="Y118" i="1"/>
  <c r="Y119" i="1"/>
  <c r="Y52" i="4" s="1"/>
  <c r="AD65" i="4"/>
  <c r="AE96" i="1"/>
  <c r="AE98" i="1" s="1"/>
  <c r="Y120" i="1" l="1"/>
  <c r="V56" i="4"/>
  <c r="V57" i="4"/>
  <c r="X61" i="4"/>
  <c r="Y103" i="1"/>
  <c r="Y105" i="1" s="1"/>
  <c r="X35" i="4"/>
  <c r="Y37" i="4"/>
  <c r="W128" i="1"/>
  <c r="W53" i="4" s="1"/>
  <c r="W54" i="4" s="1"/>
  <c r="W129" i="1"/>
  <c r="AF99" i="1"/>
  <c r="AF49" i="4" s="1"/>
  <c r="AE100" i="1"/>
  <c r="E41" i="3"/>
  <c r="X126" i="1" l="1"/>
  <c r="X41" i="4"/>
  <c r="W55" i="4"/>
  <c r="W56" i="4" s="1"/>
  <c r="V58" i="4"/>
  <c r="V68" i="4"/>
  <c r="V69" i="4" s="1"/>
  <c r="V74" i="4" s="1"/>
  <c r="Y106" i="1"/>
  <c r="Y29" i="4" s="1"/>
  <c r="Y31" i="4" s="1"/>
  <c r="Y33" i="4" s="1"/>
  <c r="W67" i="4"/>
  <c r="X125" i="1"/>
  <c r="X127" i="1" s="1"/>
  <c r="W57" i="4"/>
  <c r="Z115" i="1"/>
  <c r="Y66" i="4"/>
  <c r="AE65" i="4"/>
  <c r="AF96" i="1"/>
  <c r="AF98" i="1" s="1"/>
  <c r="W58" i="4" l="1"/>
  <c r="W68" i="4"/>
  <c r="W69" i="4" s="1"/>
  <c r="W74" i="4" s="1"/>
  <c r="X55" i="4"/>
  <c r="Y38" i="4"/>
  <c r="Y39" i="4" s="1"/>
  <c r="Y107" i="1"/>
  <c r="X72" i="4"/>
  <c r="X73" i="4" s="1"/>
  <c r="X42" i="4"/>
  <c r="Z118" i="1"/>
  <c r="Z119" i="1"/>
  <c r="Z52" i="4" s="1"/>
  <c r="X128" i="1"/>
  <c r="X53" i="4" s="1"/>
  <c r="X54" i="4" s="1"/>
  <c r="X129" i="1"/>
  <c r="AF100" i="1"/>
  <c r="AG99" i="1"/>
  <c r="AG49" i="4" s="1"/>
  <c r="X57" i="4" l="1"/>
  <c r="X56" i="4"/>
  <c r="Y61" i="4"/>
  <c r="Z103" i="1"/>
  <c r="Z105" i="1" s="1"/>
  <c r="Z120" i="1"/>
  <c r="Y125" i="1"/>
  <c r="X67" i="4"/>
  <c r="Y35" i="4"/>
  <c r="Z37" i="4"/>
  <c r="AF65" i="4"/>
  <c r="AG96" i="1"/>
  <c r="AG98" i="1" s="1"/>
  <c r="Z106" i="1" l="1"/>
  <c r="Z29" i="4" s="1"/>
  <c r="Z31" i="4" s="1"/>
  <c r="Z33" i="4" s="1"/>
  <c r="Z66" i="4"/>
  <c r="AA115" i="1"/>
  <c r="X68" i="4"/>
  <c r="X69" i="4" s="1"/>
  <c r="X74" i="4" s="1"/>
  <c r="Y55" i="4"/>
  <c r="X58" i="4"/>
  <c r="Y126" i="1"/>
  <c r="Y127" i="1" s="1"/>
  <c r="Y41" i="4"/>
  <c r="AH99" i="1"/>
  <c r="AH49" i="4" s="1"/>
  <c r="AG100" i="1"/>
  <c r="Y128" i="1" l="1"/>
  <c r="Y53" i="4" s="1"/>
  <c r="Y54" i="4" s="1"/>
  <c r="Z38" i="4"/>
  <c r="Z39" i="4" s="1"/>
  <c r="Y42" i="4"/>
  <c r="Y72" i="4"/>
  <c r="Y73" i="4" s="1"/>
  <c r="AA119" i="1"/>
  <c r="AA52" i="4" s="1"/>
  <c r="AA118" i="1"/>
  <c r="AA120" i="1" s="1"/>
  <c r="Z107" i="1"/>
  <c r="AH96" i="1"/>
  <c r="AH98" i="1" s="1"/>
  <c r="AG65" i="4"/>
  <c r="Z35" i="4" l="1"/>
  <c r="AA37" i="4"/>
  <c r="Z61" i="4"/>
  <c r="AA103" i="1"/>
  <c r="AA105" i="1" s="1"/>
  <c r="Y129" i="1"/>
  <c r="AB115" i="1"/>
  <c r="AA66" i="4"/>
  <c r="Y57" i="4"/>
  <c r="Y56" i="4"/>
  <c r="AH100" i="1"/>
  <c r="AI99" i="1"/>
  <c r="AI49" i="4" s="1"/>
  <c r="AB118" i="1" l="1"/>
  <c r="AB120" i="1" s="1"/>
  <c r="AB119" i="1"/>
  <c r="AB52" i="4" s="1"/>
  <c r="Y68" i="4"/>
  <c r="Z55" i="4"/>
  <c r="Y58" i="4"/>
  <c r="Y67" i="4"/>
  <c r="Z125" i="1"/>
  <c r="Z126" i="1"/>
  <c r="Z41" i="4"/>
  <c r="AA107" i="1"/>
  <c r="AA106" i="1"/>
  <c r="AA29" i="4" s="1"/>
  <c r="AA31" i="4" s="1"/>
  <c r="AA33" i="4" s="1"/>
  <c r="AI96" i="1"/>
  <c r="AI98" i="1" s="1"/>
  <c r="AH65" i="4"/>
  <c r="Y69" i="4" l="1"/>
  <c r="Y74" i="4" s="1"/>
  <c r="Z42" i="4"/>
  <c r="Z72" i="4"/>
  <c r="Z73" i="4" s="1"/>
  <c r="AC115" i="1"/>
  <c r="AB66" i="4"/>
  <c r="AA38" i="4"/>
  <c r="AA39" i="4" s="1"/>
  <c r="Z127" i="1"/>
  <c r="AA61" i="4"/>
  <c r="AB103" i="1"/>
  <c r="AB105" i="1" s="1"/>
  <c r="AI100" i="1"/>
  <c r="AJ99" i="1"/>
  <c r="AJ49" i="4" s="1"/>
  <c r="AB107" i="1" l="1"/>
  <c r="AB106" i="1"/>
  <c r="AB29" i="4" s="1"/>
  <c r="AB31" i="4" s="1"/>
  <c r="AB33" i="4" s="1"/>
  <c r="AB37" i="4"/>
  <c r="AA35" i="4"/>
  <c r="Z129" i="1"/>
  <c r="Z128" i="1"/>
  <c r="Z53" i="4" s="1"/>
  <c r="Z54" i="4" s="1"/>
  <c r="AC119" i="1"/>
  <c r="AC52" i="4" s="1"/>
  <c r="AC118" i="1"/>
  <c r="AC120" i="1" s="1"/>
  <c r="AJ96" i="1"/>
  <c r="AJ98" i="1" s="1"/>
  <c r="AI65" i="4"/>
  <c r="AC66" i="4" l="1"/>
  <c r="AD115" i="1"/>
  <c r="Z56" i="4"/>
  <c r="Z57" i="4"/>
  <c r="AA126" i="1"/>
  <c r="AA41" i="4"/>
  <c r="Z67" i="4"/>
  <c r="AA125" i="1"/>
  <c r="AA127" i="1" s="1"/>
  <c r="AB38" i="4"/>
  <c r="AB39" i="4" s="1"/>
  <c r="AB61" i="4"/>
  <c r="AC103" i="1"/>
  <c r="AC105" i="1" s="1"/>
  <c r="AK99" i="1"/>
  <c r="AK49" i="4" s="1"/>
  <c r="AJ100" i="1"/>
  <c r="AB35" i="4" l="1"/>
  <c r="AC37" i="4"/>
  <c r="AA128" i="1"/>
  <c r="AA53" i="4" s="1"/>
  <c r="AA54" i="4" s="1"/>
  <c r="Z58" i="4"/>
  <c r="Z68" i="4"/>
  <c r="Z69" i="4" s="1"/>
  <c r="Z74" i="4" s="1"/>
  <c r="AA55" i="4"/>
  <c r="AA72" i="4"/>
  <c r="AA73" i="4" s="1"/>
  <c r="AA42" i="4"/>
  <c r="AC106" i="1"/>
  <c r="AC29" i="4" s="1"/>
  <c r="AC31" i="4" s="1"/>
  <c r="AC33" i="4" s="1"/>
  <c r="AD119" i="1"/>
  <c r="AD52" i="4" s="1"/>
  <c r="AD118" i="1"/>
  <c r="AK96" i="1"/>
  <c r="AK98" i="1" s="1"/>
  <c r="AJ65" i="4"/>
  <c r="AC38" i="4" l="1"/>
  <c r="AD120" i="1"/>
  <c r="AC107" i="1"/>
  <c r="AA129" i="1"/>
  <c r="AA56" i="4"/>
  <c r="AA57" i="4"/>
  <c r="AC39" i="4"/>
  <c r="AB126" i="1"/>
  <c r="AB41" i="4"/>
  <c r="AK100" i="1"/>
  <c r="AL99" i="1"/>
  <c r="AL49" i="4" s="1"/>
  <c r="AB42" i="4" l="1"/>
  <c r="AB72" i="4"/>
  <c r="AB73" i="4" s="1"/>
  <c r="AB55" i="4"/>
  <c r="AA68" i="4"/>
  <c r="AA58" i="4"/>
  <c r="AE115" i="1"/>
  <c r="AD66" i="4"/>
  <c r="E42" i="3" s="1"/>
  <c r="AC35" i="4"/>
  <c r="AD37" i="4"/>
  <c r="AB125" i="1"/>
  <c r="AB127" i="1" s="1"/>
  <c r="AA67" i="4"/>
  <c r="AD103" i="1"/>
  <c r="AD105" i="1" s="1"/>
  <c r="AC61" i="4"/>
  <c r="AL96" i="1"/>
  <c r="AL98" i="1" s="1"/>
  <c r="AK65" i="4"/>
  <c r="AA69" i="4" l="1"/>
  <c r="AA74" i="4" s="1"/>
  <c r="AB129" i="1"/>
  <c r="AB128" i="1"/>
  <c r="AB53" i="4" s="1"/>
  <c r="AB54" i="4" s="1"/>
  <c r="AE119" i="1"/>
  <c r="AE52" i="4" s="1"/>
  <c r="AE118" i="1"/>
  <c r="AE120" i="1" s="1"/>
  <c r="AD106" i="1"/>
  <c r="AD29" i="4" s="1"/>
  <c r="AD31" i="4" s="1"/>
  <c r="AD33" i="4" s="1"/>
  <c r="AC126" i="1"/>
  <c r="AC41" i="4"/>
  <c r="AL100" i="1"/>
  <c r="AM99" i="1"/>
  <c r="AM49" i="4" s="1"/>
  <c r="AD107" i="1" l="1"/>
  <c r="AC42" i="4"/>
  <c r="AC72" i="4"/>
  <c r="AC73" i="4" s="1"/>
  <c r="AE66" i="4"/>
  <c r="AF115" i="1"/>
  <c r="AB56" i="4"/>
  <c r="AB57" i="4"/>
  <c r="AD38" i="4"/>
  <c r="AD39" i="4" s="1"/>
  <c r="AC125" i="1"/>
  <c r="AC127" i="1" s="1"/>
  <c r="AB67" i="4"/>
  <c r="AL65" i="4"/>
  <c r="AM96" i="1"/>
  <c r="AM98" i="1" s="1"/>
  <c r="AC128" i="1" l="1"/>
  <c r="AC53" i="4" s="1"/>
  <c r="AC54" i="4" s="1"/>
  <c r="AC129" i="1"/>
  <c r="AB68" i="4"/>
  <c r="AB69" i="4" s="1"/>
  <c r="AB74" i="4" s="1"/>
  <c r="AB58" i="4"/>
  <c r="AC55" i="4"/>
  <c r="AD35" i="4"/>
  <c r="AE37" i="4"/>
  <c r="AF119" i="1"/>
  <c r="AF52" i="4" s="1"/>
  <c r="AF118" i="1"/>
  <c r="AF120" i="1" s="1"/>
  <c r="AE103" i="1"/>
  <c r="AE105" i="1" s="1"/>
  <c r="AD61" i="4"/>
  <c r="AM100" i="1"/>
  <c r="AN99" i="1"/>
  <c r="AN49" i="4" s="1"/>
  <c r="AE106" i="1" l="1"/>
  <c r="AE29" i="4" s="1"/>
  <c r="AE31" i="4" s="1"/>
  <c r="AF66" i="4"/>
  <c r="AG115" i="1"/>
  <c r="AD126" i="1"/>
  <c r="AD41" i="4"/>
  <c r="AC67" i="4"/>
  <c r="AD125" i="1"/>
  <c r="AC56" i="4"/>
  <c r="AC57" i="4"/>
  <c r="E37" i="3"/>
  <c r="AN96" i="1"/>
  <c r="AN98" i="1" s="1"/>
  <c r="AM65" i="4"/>
  <c r="AD42" i="4" l="1"/>
  <c r="AD72" i="4"/>
  <c r="AE33" i="4"/>
  <c r="AC68" i="4"/>
  <c r="AC69" i="4" s="1"/>
  <c r="AC74" i="4" s="1"/>
  <c r="AD55" i="4"/>
  <c r="AC58" i="4"/>
  <c r="AD127" i="1"/>
  <c r="AG118" i="1"/>
  <c r="AG119" i="1"/>
  <c r="AG52" i="4" s="1"/>
  <c r="AE107" i="1"/>
  <c r="AO99" i="1"/>
  <c r="AO49" i="4" s="1"/>
  <c r="AN100" i="1"/>
  <c r="AE61" i="4" l="1"/>
  <c r="AF103" i="1"/>
  <c r="AF105" i="1" s="1"/>
  <c r="AG120" i="1"/>
  <c r="AD73" i="4"/>
  <c r="E49" i="3" s="1"/>
  <c r="E48" i="3"/>
  <c r="AD128" i="1"/>
  <c r="AD53" i="4" s="1"/>
  <c r="AD54" i="4" s="1"/>
  <c r="AE38" i="4"/>
  <c r="AE39" i="4" s="1"/>
  <c r="AO96" i="1"/>
  <c r="AO98" i="1" s="1"/>
  <c r="AN65" i="4"/>
  <c r="D27" i="3"/>
  <c r="E27" i="3"/>
  <c r="AF37" i="4" l="1"/>
  <c r="AE35" i="4"/>
  <c r="AD56" i="4"/>
  <c r="AD57" i="4"/>
  <c r="AH115" i="1"/>
  <c r="AG66" i="4"/>
  <c r="AD129" i="1"/>
  <c r="AF106" i="1"/>
  <c r="AF29" i="4" s="1"/>
  <c r="AF31" i="4" s="1"/>
  <c r="AO100" i="1"/>
  <c r="AP99" i="1"/>
  <c r="AP49" i="4" s="1"/>
  <c r="D31" i="3"/>
  <c r="D33" i="3" s="1"/>
  <c r="E31" i="3"/>
  <c r="AD67" i="4" l="1"/>
  <c r="AE125" i="1"/>
  <c r="AD58" i="4"/>
  <c r="AE55" i="4"/>
  <c r="AD68" i="4"/>
  <c r="E44" i="3" s="1"/>
  <c r="AE126" i="1"/>
  <c r="AE41" i="4"/>
  <c r="AF33" i="4"/>
  <c r="AH118" i="1"/>
  <c r="AH120" i="1" s="1"/>
  <c r="AH119" i="1"/>
  <c r="AH52" i="4" s="1"/>
  <c r="AF107" i="1"/>
  <c r="AP96" i="1"/>
  <c r="AP98" i="1" s="1"/>
  <c r="AP100" i="1" s="1"/>
  <c r="AP65" i="4" s="1"/>
  <c r="AO65" i="4"/>
  <c r="F27" i="3"/>
  <c r="E32" i="3"/>
  <c r="E33" i="3" s="1"/>
  <c r="AH66" i="4" l="1"/>
  <c r="AI115" i="1"/>
  <c r="AE42" i="4"/>
  <c r="AE72" i="4"/>
  <c r="AE73" i="4" s="1"/>
  <c r="AE127" i="1"/>
  <c r="AG103" i="1"/>
  <c r="AG105" i="1" s="1"/>
  <c r="AF61" i="4"/>
  <c r="AF38" i="4"/>
  <c r="AF39" i="4" s="1"/>
  <c r="E43" i="3"/>
  <c r="AD69" i="4"/>
  <c r="G41" i="3"/>
  <c r="H41" i="3"/>
  <c r="F41" i="3"/>
  <c r="F32" i="3"/>
  <c r="AD74" i="4" l="1"/>
  <c r="E45" i="3"/>
  <c r="AG37" i="4"/>
  <c r="AF35" i="4"/>
  <c r="AG106" i="1"/>
  <c r="AG29" i="4" s="1"/>
  <c r="AG31" i="4" s="1"/>
  <c r="AI118" i="1"/>
  <c r="AI119" i="1"/>
  <c r="AI52" i="4" s="1"/>
  <c r="AE128" i="1"/>
  <c r="AE53" i="4" s="1"/>
  <c r="AE129" i="1"/>
  <c r="AE67" i="4" l="1"/>
  <c r="AF125" i="1"/>
  <c r="AI120" i="1"/>
  <c r="AF126" i="1"/>
  <c r="AF41" i="4"/>
  <c r="AG33" i="4"/>
  <c r="AE54" i="4"/>
  <c r="AG107" i="1"/>
  <c r="E50" i="3"/>
  <c r="E46" i="3"/>
  <c r="AH103" i="1" l="1"/>
  <c r="AH105" i="1" s="1"/>
  <c r="AG61" i="4"/>
  <c r="AE57" i="4"/>
  <c r="AE56" i="4"/>
  <c r="AG38" i="4"/>
  <c r="AG39" i="4" s="1"/>
  <c r="AI66" i="4"/>
  <c r="AJ115" i="1"/>
  <c r="AF42" i="4"/>
  <c r="AF72" i="4"/>
  <c r="AF73" i="4" s="1"/>
  <c r="AF127" i="1"/>
  <c r="AF55" i="4" l="1"/>
  <c r="AE68" i="4"/>
  <c r="AE69" i="4" s="1"/>
  <c r="AE74" i="4" s="1"/>
  <c r="AE58" i="4"/>
  <c r="AF128" i="1"/>
  <c r="AF53" i="4" s="1"/>
  <c r="AJ118" i="1"/>
  <c r="AJ119" i="1"/>
  <c r="AJ52" i="4" s="1"/>
  <c r="AG35" i="4"/>
  <c r="AH37" i="4"/>
  <c r="AH107" i="1"/>
  <c r="AH106" i="1"/>
  <c r="AH29" i="4" s="1"/>
  <c r="AH31" i="4" s="1"/>
  <c r="AH33" i="4" l="1"/>
  <c r="AG126" i="1"/>
  <c r="AG41" i="4"/>
  <c r="AF129" i="1"/>
  <c r="AI103" i="1"/>
  <c r="AI105" i="1" s="1"/>
  <c r="AH61" i="4"/>
  <c r="AJ120" i="1"/>
  <c r="AF54" i="4"/>
  <c r="AJ66" i="4" l="1"/>
  <c r="AK115" i="1"/>
  <c r="AF67" i="4"/>
  <c r="AG125" i="1"/>
  <c r="AG127" i="1" s="1"/>
  <c r="AF57" i="4"/>
  <c r="AF56" i="4"/>
  <c r="AI107" i="1"/>
  <c r="AI106" i="1"/>
  <c r="AI29" i="4" s="1"/>
  <c r="AI31" i="4" s="1"/>
  <c r="AI33" i="4" s="1"/>
  <c r="AG72" i="4"/>
  <c r="AG73" i="4" s="1"/>
  <c r="AG42" i="4"/>
  <c r="AH38" i="4"/>
  <c r="AH39" i="4" s="1"/>
  <c r="AG128" i="1" l="1"/>
  <c r="AG53" i="4" s="1"/>
  <c r="AH35" i="4"/>
  <c r="AI37" i="4"/>
  <c r="AI38" i="4"/>
  <c r="AF58" i="4"/>
  <c r="AG55" i="4"/>
  <c r="AF68" i="4"/>
  <c r="AF69" i="4" s="1"/>
  <c r="AF74" i="4" s="1"/>
  <c r="AK118" i="1"/>
  <c r="AK120" i="1" s="1"/>
  <c r="AK119" i="1"/>
  <c r="AK52" i="4" s="1"/>
  <c r="AI61" i="4"/>
  <c r="AJ103" i="1"/>
  <c r="AJ105" i="1" s="1"/>
  <c r="AI39" i="4" l="1"/>
  <c r="AL115" i="1"/>
  <c r="AK66" i="4"/>
  <c r="AH126" i="1"/>
  <c r="AH41" i="4"/>
  <c r="AJ106" i="1"/>
  <c r="AJ29" i="4" s="1"/>
  <c r="AJ31" i="4" s="1"/>
  <c r="AJ33" i="4" s="1"/>
  <c r="AG54" i="4"/>
  <c r="AG129" i="1"/>
  <c r="AG56" i="4" l="1"/>
  <c r="AG57" i="4"/>
  <c r="AH125" i="1"/>
  <c r="AH127" i="1" s="1"/>
  <c r="AG67" i="4"/>
  <c r="AJ107" i="1"/>
  <c r="AH72" i="4"/>
  <c r="AH73" i="4" s="1"/>
  <c r="AH42" i="4"/>
  <c r="AL118" i="1"/>
  <c r="AL119" i="1"/>
  <c r="AL52" i="4" s="1"/>
  <c r="AI35" i="4"/>
  <c r="AJ37" i="4"/>
  <c r="AJ38" i="4"/>
  <c r="AL120" i="1" l="1"/>
  <c r="AJ61" i="4"/>
  <c r="AK103" i="1"/>
  <c r="AK105" i="1" s="1"/>
  <c r="AJ39" i="4"/>
  <c r="AI126" i="1"/>
  <c r="AI41" i="4"/>
  <c r="AH128" i="1"/>
  <c r="AH53" i="4" s="1"/>
  <c r="AH129" i="1"/>
  <c r="AG58" i="4"/>
  <c r="AG68" i="4"/>
  <c r="AG69" i="4" s="1"/>
  <c r="AG74" i="4" s="1"/>
  <c r="AH55" i="4"/>
  <c r="AI72" i="4" l="1"/>
  <c r="AI73" i="4" s="1"/>
  <c r="AI42" i="4"/>
  <c r="AK106" i="1"/>
  <c r="AK29" i="4" s="1"/>
  <c r="AK31" i="4" s="1"/>
  <c r="AK33" i="4" s="1"/>
  <c r="AH67" i="4"/>
  <c r="AI125" i="1"/>
  <c r="AI127" i="1" s="1"/>
  <c r="AK37" i="4"/>
  <c r="AJ35" i="4"/>
  <c r="AH54" i="4"/>
  <c r="AL66" i="4"/>
  <c r="AM115" i="1"/>
  <c r="AK38" i="4" l="1"/>
  <c r="AK39" i="4"/>
  <c r="AK107" i="1"/>
  <c r="AI128" i="1"/>
  <c r="AI53" i="4" s="1"/>
  <c r="AI54" i="4" s="1"/>
  <c r="AI129" i="1"/>
  <c r="AJ126" i="1"/>
  <c r="AJ41" i="4"/>
  <c r="AH56" i="4"/>
  <c r="AH57" i="4"/>
  <c r="AM118" i="1"/>
  <c r="AM119" i="1"/>
  <c r="AM52" i="4" s="1"/>
  <c r="AJ42" i="4" l="1"/>
  <c r="AJ72" i="4"/>
  <c r="AJ73" i="4" s="1"/>
  <c r="AK61" i="4"/>
  <c r="AL103" i="1"/>
  <c r="AL105" i="1" s="1"/>
  <c r="AK35" i="4"/>
  <c r="AL37" i="4"/>
  <c r="AJ125" i="1"/>
  <c r="AJ127" i="1" s="1"/>
  <c r="AI67" i="4"/>
  <c r="AM120" i="1"/>
  <c r="AI55" i="4"/>
  <c r="AI56" i="4" s="1"/>
  <c r="AH58" i="4"/>
  <c r="AH68" i="4"/>
  <c r="AH69" i="4" s="1"/>
  <c r="AH74" i="4" s="1"/>
  <c r="AI57" i="4"/>
  <c r="AJ55" i="4" l="1"/>
  <c r="AI68" i="4"/>
  <c r="AI58" i="4"/>
  <c r="AI69" i="4"/>
  <c r="AI74" i="4" s="1"/>
  <c r="AL106" i="1"/>
  <c r="AL29" i="4" s="1"/>
  <c r="AL31" i="4" s="1"/>
  <c r="AL33" i="4" s="1"/>
  <c r="AJ128" i="1"/>
  <c r="AJ53" i="4" s="1"/>
  <c r="AJ54" i="4" s="1"/>
  <c r="AN115" i="1"/>
  <c r="AM66" i="4"/>
  <c r="AK126" i="1"/>
  <c r="AK41" i="4"/>
  <c r="AJ57" i="4" l="1"/>
  <c r="AJ56" i="4"/>
  <c r="AL38" i="4"/>
  <c r="AL39" i="4" s="1"/>
  <c r="AK42" i="4"/>
  <c r="AK72" i="4"/>
  <c r="AK73" i="4" s="1"/>
  <c r="AN118" i="1"/>
  <c r="AN120" i="1" s="1"/>
  <c r="AN119" i="1"/>
  <c r="AN52" i="4" s="1"/>
  <c r="AJ129" i="1"/>
  <c r="AL107" i="1"/>
  <c r="AM103" i="1" l="1"/>
  <c r="AM105" i="1" s="1"/>
  <c r="AL61" i="4"/>
  <c r="AJ67" i="4"/>
  <c r="AK125" i="1"/>
  <c r="AK127" i="1" s="1"/>
  <c r="AJ58" i="4"/>
  <c r="AK55" i="4"/>
  <c r="AJ68" i="4"/>
  <c r="AO115" i="1"/>
  <c r="AN66" i="4"/>
  <c r="AM37" i="4"/>
  <c r="AL35" i="4"/>
  <c r="AJ69" i="4" l="1"/>
  <c r="AJ74" i="4" s="1"/>
  <c r="AL126" i="1"/>
  <c r="AL41" i="4"/>
  <c r="AK129" i="1"/>
  <c r="AK128" i="1"/>
  <c r="AK53" i="4" s="1"/>
  <c r="AK54" i="4" s="1"/>
  <c r="AO118" i="1"/>
  <c r="AO120" i="1" s="1"/>
  <c r="AO119" i="1"/>
  <c r="AO52" i="4" s="1"/>
  <c r="AM106" i="1"/>
  <c r="AM29" i="4" s="1"/>
  <c r="AM31" i="4" s="1"/>
  <c r="AM33" i="4" s="1"/>
  <c r="AL125" i="1" l="1"/>
  <c r="AL127" i="1" s="1"/>
  <c r="AK67" i="4"/>
  <c r="AP115" i="1"/>
  <c r="AO66" i="4"/>
  <c r="AM38" i="4"/>
  <c r="AM39" i="4" s="1"/>
  <c r="AL42" i="4"/>
  <c r="AL72" i="4"/>
  <c r="AL73" i="4" s="1"/>
  <c r="AM107" i="1"/>
  <c r="AK56" i="4"/>
  <c r="AK57" i="4"/>
  <c r="AP118" i="1" l="1"/>
  <c r="AP120" i="1" s="1"/>
  <c r="AP66" i="4" s="1"/>
  <c r="AP119" i="1"/>
  <c r="AP52" i="4" s="1"/>
  <c r="AL55" i="4"/>
  <c r="AK58" i="4"/>
  <c r="AK68" i="4"/>
  <c r="AK69" i="4" s="1"/>
  <c r="AK74" i="4" s="1"/>
  <c r="AL129" i="1"/>
  <c r="AL128" i="1"/>
  <c r="AL53" i="4" s="1"/>
  <c r="AL54" i="4" s="1"/>
  <c r="AN103" i="1"/>
  <c r="AN105" i="1" s="1"/>
  <c r="AM61" i="4"/>
  <c r="AN37" i="4"/>
  <c r="AM35" i="4"/>
  <c r="AN106" i="1" l="1"/>
  <c r="AN29" i="4" s="1"/>
  <c r="AN31" i="4" s="1"/>
  <c r="AN33" i="4" s="1"/>
  <c r="AM126" i="1"/>
  <c r="AM41" i="4"/>
  <c r="AL56" i="4"/>
  <c r="AL57" i="4"/>
  <c r="AL67" i="4"/>
  <c r="AM125" i="1"/>
  <c r="AM127" i="1" s="1"/>
  <c r="D29" i="3"/>
  <c r="E29" i="3"/>
  <c r="F29" i="3"/>
  <c r="H42" i="3"/>
  <c r="G42" i="3"/>
  <c r="F42" i="3"/>
  <c r="AM128" i="1" l="1"/>
  <c r="AM53" i="4" s="1"/>
  <c r="AM54" i="4" s="1"/>
  <c r="AM129" i="1"/>
  <c r="AM42" i="4"/>
  <c r="AM72" i="4"/>
  <c r="AM73" i="4" s="1"/>
  <c r="AN38" i="4"/>
  <c r="AN39" i="4" s="1"/>
  <c r="AM55" i="4"/>
  <c r="AL58" i="4"/>
  <c r="AL68" i="4"/>
  <c r="AL69" i="4" s="1"/>
  <c r="AL74" i="4" s="1"/>
  <c r="AN107" i="1"/>
  <c r="AN35" i="4" l="1"/>
  <c r="AO37" i="4"/>
  <c r="AN125" i="1"/>
  <c r="AM67" i="4"/>
  <c r="AM56" i="4"/>
  <c r="AM57" i="4"/>
  <c r="AN61" i="4"/>
  <c r="AO103" i="1"/>
  <c r="AO105" i="1" s="1"/>
  <c r="AO106" i="1" l="1"/>
  <c r="AO29" i="4" s="1"/>
  <c r="AO31" i="4" s="1"/>
  <c r="AO33" i="4" s="1"/>
  <c r="AN55" i="4"/>
  <c r="AM58" i="4"/>
  <c r="AM68" i="4"/>
  <c r="AM69" i="4" s="1"/>
  <c r="AM74" i="4" s="1"/>
  <c r="AN126" i="1"/>
  <c r="AN127" i="1" s="1"/>
  <c r="AN41" i="4"/>
  <c r="AN128" i="1" l="1"/>
  <c r="AN53" i="4" s="1"/>
  <c r="AN54" i="4" s="1"/>
  <c r="AN129" i="1"/>
  <c r="AN42" i="4"/>
  <c r="AN72" i="4"/>
  <c r="AN73" i="4" s="1"/>
  <c r="AO107" i="1"/>
  <c r="AO38" i="4"/>
  <c r="AO39" i="4" s="1"/>
  <c r="AO125" i="1" l="1"/>
  <c r="AN67" i="4"/>
  <c r="AP37" i="4"/>
  <c r="AO35" i="4"/>
  <c r="AP103" i="1"/>
  <c r="AP105" i="1" s="1"/>
  <c r="AO61" i="4"/>
  <c r="AN57" i="4"/>
  <c r="AN56" i="4"/>
  <c r="AO55" i="4" l="1"/>
  <c r="AN58" i="4"/>
  <c r="AN68" i="4"/>
  <c r="AN69" i="4" s="1"/>
  <c r="AN74" i="4" s="1"/>
  <c r="AO126" i="1"/>
  <c r="AO41" i="4"/>
  <c r="AP106" i="1"/>
  <c r="AP29" i="4" s="1"/>
  <c r="AP31" i="4" s="1"/>
  <c r="AO127" i="1"/>
  <c r="D15" i="3" l="1"/>
  <c r="AP33" i="4"/>
  <c r="E15" i="3"/>
  <c r="F15" i="3"/>
  <c r="AO129" i="1"/>
  <c r="AO128" i="1"/>
  <c r="AO53" i="4" s="1"/>
  <c r="AO54" i="4" s="1"/>
  <c r="AO42" i="4"/>
  <c r="AO72" i="4"/>
  <c r="AO73" i="4" s="1"/>
  <c r="AP107" i="1"/>
  <c r="AP61" i="4" s="1"/>
  <c r="AO57" i="4" l="1"/>
  <c r="AO56" i="4"/>
  <c r="AP38" i="4"/>
  <c r="AP39" i="4" s="1"/>
  <c r="AP35" i="4" s="1"/>
  <c r="AP41" i="4"/>
  <c r="I9" i="1"/>
  <c r="D16" i="3"/>
  <c r="E16" i="3"/>
  <c r="F16" i="3"/>
  <c r="G37" i="3"/>
  <c r="H37" i="3"/>
  <c r="F37" i="3"/>
  <c r="AO67" i="4"/>
  <c r="AP125" i="1"/>
  <c r="AP42" i="4" l="1"/>
  <c r="B42" i="4" s="1"/>
  <c r="AP72" i="4"/>
  <c r="D18" i="3"/>
  <c r="E18" i="3"/>
  <c r="F18" i="3"/>
  <c r="AP126" i="1"/>
  <c r="D17" i="3"/>
  <c r="E17" i="3"/>
  <c r="F17" i="3"/>
  <c r="AO58" i="4"/>
  <c r="AP55" i="4"/>
  <c r="AO68" i="4"/>
  <c r="AO69" i="4" s="1"/>
  <c r="AO74" i="4" s="1"/>
  <c r="AP127" i="1"/>
  <c r="AP128" i="1" l="1"/>
  <c r="AP53" i="4" s="1"/>
  <c r="E20" i="3"/>
  <c r="E19" i="3"/>
  <c r="D19" i="3"/>
  <c r="D20" i="3"/>
  <c r="F48" i="3"/>
  <c r="H48" i="3"/>
  <c r="G48" i="3"/>
  <c r="AP73" i="4"/>
  <c r="F20" i="3"/>
  <c r="F19" i="3"/>
  <c r="D30" i="3" l="1"/>
  <c r="D34" i="3" s="1"/>
  <c r="E30" i="3"/>
  <c r="E34" i="3" s="1"/>
  <c r="F30" i="3"/>
  <c r="AP54" i="4"/>
  <c r="AP129" i="1"/>
  <c r="AP67" i="4" s="1"/>
  <c r="I7" i="1"/>
  <c r="H49" i="3"/>
  <c r="F49" i="3"/>
  <c r="G49" i="3"/>
  <c r="AP56" i="4" l="1"/>
  <c r="AP57" i="4"/>
  <c r="I6" i="1"/>
  <c r="F31" i="3"/>
  <c r="F33" i="3" s="1"/>
  <c r="G43" i="3"/>
  <c r="F43" i="3"/>
  <c r="H43" i="3"/>
  <c r="AP68" i="4" l="1"/>
  <c r="AP58" i="4"/>
  <c r="F34" i="3"/>
  <c r="G32" i="3"/>
  <c r="G33" i="3" s="1"/>
  <c r="F44" i="3" l="1"/>
  <c r="G44" i="3"/>
  <c r="H44" i="3"/>
  <c r="AP69" i="4"/>
  <c r="H32" i="3"/>
  <c r="H33" i="3" s="1"/>
  <c r="H34" i="3" s="1"/>
  <c r="G34" i="3"/>
  <c r="H45" i="3" l="1"/>
  <c r="G45" i="3"/>
  <c r="AP74" i="4"/>
  <c r="F45" i="3"/>
  <c r="F46" i="3" l="1"/>
  <c r="F50" i="3"/>
  <c r="G46" i="3"/>
  <c r="G50" i="3"/>
  <c r="H46" i="3"/>
  <c r="H50" i="3"/>
</calcChain>
</file>

<file path=xl/comments1.xml><?xml version="1.0" encoding="utf-8"?>
<comments xmlns="http://schemas.openxmlformats.org/spreadsheetml/2006/main">
  <authors>
    <author>alan brooke</author>
  </authors>
  <commentList>
    <comment ref="A27" authorId="0" shapeId="0">
      <text>
        <r>
          <rPr>
            <b/>
            <sz val="9"/>
            <color indexed="81"/>
            <rFont val="Tahoma"/>
            <family val="2"/>
          </rPr>
          <t>alan brooke:</t>
        </r>
        <r>
          <rPr>
            <sz val="9"/>
            <color indexed="81"/>
            <rFont val="Tahoma"/>
            <family val="2"/>
          </rPr>
          <t xml:space="preserve">
Capital plus any profits kept in the business</t>
        </r>
      </text>
    </comment>
    <comment ref="C39" authorId="0" shapeId="0">
      <text>
        <r>
          <rPr>
            <b/>
            <sz val="9"/>
            <color indexed="81"/>
            <rFont val="Tahoma"/>
            <family val="2"/>
          </rPr>
          <t>alan brooke:</t>
        </r>
        <r>
          <rPr>
            <sz val="9"/>
            <color indexed="81"/>
            <rFont val="Tahoma"/>
            <family val="2"/>
          </rPr>
          <t xml:space="preserve">
Assume no employer National Insurance (covered by £3000 per year allowance)</t>
        </r>
      </text>
    </comment>
    <comment ref="C43" authorId="0" shapeId="0">
      <text>
        <r>
          <rPr>
            <b/>
            <sz val="9"/>
            <color indexed="81"/>
            <rFont val="Tahoma"/>
            <family val="2"/>
          </rPr>
          <t>alan brooke:</t>
        </r>
        <r>
          <rPr>
            <sz val="9"/>
            <color indexed="81"/>
            <rFont val="Tahoma"/>
            <family val="2"/>
          </rPr>
          <t xml:space="preserve">
Type in the value of equipment used in the business today</t>
        </r>
      </text>
    </comment>
    <comment ref="C44" authorId="0" shapeId="0">
      <text>
        <r>
          <rPr>
            <b/>
            <sz val="9"/>
            <color indexed="81"/>
            <rFont val="Tahoma"/>
            <family val="2"/>
          </rPr>
          <t>alan brooke:</t>
        </r>
        <r>
          <rPr>
            <sz val="9"/>
            <color indexed="81"/>
            <rFont val="Tahoma"/>
            <family val="2"/>
          </rPr>
          <t xml:space="preserve">
Enter the amount owed by customers today</t>
        </r>
      </text>
    </comment>
    <comment ref="C45" authorId="0" shapeId="0">
      <text>
        <r>
          <rPr>
            <b/>
            <sz val="9"/>
            <color indexed="81"/>
            <rFont val="Tahoma"/>
            <family val="2"/>
          </rPr>
          <t>alan brooke:</t>
        </r>
        <r>
          <rPr>
            <sz val="9"/>
            <color indexed="81"/>
            <rFont val="Tahoma"/>
            <family val="2"/>
          </rPr>
          <t xml:space="preserve">
Enter the cost of stock on hand today</t>
        </r>
      </text>
    </comment>
    <comment ref="C46" authorId="0" shapeId="0">
      <text>
        <r>
          <rPr>
            <b/>
            <sz val="9"/>
            <color indexed="81"/>
            <rFont val="Tahoma"/>
            <family val="2"/>
          </rPr>
          <t>alan brooke:</t>
        </r>
        <r>
          <rPr>
            <sz val="9"/>
            <color indexed="81"/>
            <rFont val="Tahoma"/>
            <family val="2"/>
          </rPr>
          <t xml:space="preserve">
Type your bank balance today.  Type it in as a negative number if you are in overdrawn.</t>
        </r>
      </text>
    </comment>
    <comment ref="C47" authorId="0" shapeId="0">
      <text>
        <r>
          <rPr>
            <b/>
            <sz val="9"/>
            <color indexed="81"/>
            <rFont val="Tahoma"/>
            <family val="2"/>
          </rPr>
          <t>alan brooke:</t>
        </r>
        <r>
          <rPr>
            <sz val="9"/>
            <color indexed="81"/>
            <rFont val="Tahoma"/>
            <family val="2"/>
          </rPr>
          <t xml:space="preserve">
Enter the amount owed to suppliers today</t>
        </r>
      </text>
    </comment>
    <comment ref="C48" authorId="0" shapeId="0">
      <text>
        <r>
          <rPr>
            <b/>
            <sz val="9"/>
            <color indexed="81"/>
            <rFont val="Tahoma"/>
            <family val="2"/>
          </rPr>
          <t>alan brooke:</t>
        </r>
        <r>
          <rPr>
            <sz val="9"/>
            <color indexed="81"/>
            <rFont val="Tahoma"/>
            <family val="2"/>
          </rPr>
          <t xml:space="preserve">
Enter the amount owed to HMRC today</t>
        </r>
      </text>
    </comment>
    <comment ref="C49" authorId="0" shapeId="0">
      <text>
        <r>
          <rPr>
            <b/>
            <sz val="9"/>
            <color indexed="81"/>
            <rFont val="Tahoma"/>
            <family val="2"/>
          </rPr>
          <t>alan brooke:</t>
        </r>
        <r>
          <rPr>
            <sz val="9"/>
            <color indexed="81"/>
            <rFont val="Tahoma"/>
            <family val="2"/>
          </rPr>
          <t xml:space="preserve">
Enter the amount owed to HMRC today</t>
        </r>
      </text>
    </comment>
    <comment ref="C50" authorId="0" shapeId="0">
      <text>
        <r>
          <rPr>
            <b/>
            <sz val="9"/>
            <color indexed="81"/>
            <rFont val="Tahoma"/>
            <family val="2"/>
          </rPr>
          <t>alan brooke:</t>
        </r>
        <r>
          <rPr>
            <sz val="9"/>
            <color indexed="81"/>
            <rFont val="Tahoma"/>
            <family val="2"/>
          </rPr>
          <t xml:space="preserve">
Enter the amount owed to HMRC today</t>
        </r>
      </text>
    </comment>
    <comment ref="C51" authorId="0" shapeId="0">
      <text>
        <r>
          <rPr>
            <b/>
            <sz val="9"/>
            <color indexed="81"/>
            <rFont val="Tahoma"/>
            <family val="2"/>
          </rPr>
          <t>alan brooke:</t>
        </r>
        <r>
          <rPr>
            <sz val="9"/>
            <color indexed="81"/>
            <rFont val="Tahoma"/>
            <family val="2"/>
          </rPr>
          <t xml:space="preserve">
Enter the amount owed to HMRC today</t>
        </r>
      </text>
    </comment>
    <comment ref="C54" authorId="0" shapeId="0">
      <text>
        <r>
          <rPr>
            <b/>
            <sz val="9"/>
            <color indexed="81"/>
            <rFont val="Tahoma"/>
            <family val="2"/>
          </rPr>
          <t>alan brooke:</t>
        </r>
        <r>
          <rPr>
            <sz val="9"/>
            <color indexed="81"/>
            <rFont val="Tahoma"/>
            <family val="2"/>
          </rPr>
          <t xml:space="preserve">
Enter the amount owed by customers today</t>
        </r>
      </text>
    </comment>
  </commentList>
</comments>
</file>

<file path=xl/sharedStrings.xml><?xml version="1.0" encoding="utf-8"?>
<sst xmlns="http://schemas.openxmlformats.org/spreadsheetml/2006/main" count="325" uniqueCount="232">
  <si>
    <t>WELCOME TO THIS FINANCIAL MODEL!</t>
  </si>
  <si>
    <t>PLEASE READ CAREFULLY:</t>
  </si>
  <si>
    <t>This Financial Model is designed for a small company, as defined below:</t>
  </si>
  <si>
    <t>Sales under £10.2 million per year</t>
  </si>
  <si>
    <t>Total assets (equipment used in the business) under £5.1 million</t>
  </si>
  <si>
    <t>No more than 50 employees</t>
  </si>
  <si>
    <t>It is not suitable for someone trading without using a company (eg if you are in business under your own name), or if</t>
  </si>
  <si>
    <t>you trade with people outside of the UK (eg if you export to France, or import your supplies from Germany).</t>
  </si>
  <si>
    <t xml:space="preserve">It is intentionally simplified to help create a forward view of your business, by month, over up to 3 years. </t>
  </si>
  <si>
    <t>It can be used by both manufacturing and services businesses. In the case of service related businesses, items such as cost of</t>
  </si>
  <si>
    <t>sales may be of limited importance relative to other costs that are significant in your business</t>
  </si>
  <si>
    <t>This free version of the model can be changed and expanded to reflect a more detailed and refind forward view.</t>
  </si>
  <si>
    <t>We would be pleased to quote you for help with this.</t>
  </si>
  <si>
    <t>WHY USE THIS MODEL?</t>
  </si>
  <si>
    <t>A financial model helps you create a business plan, which shows where your business is going.  It helps to show how</t>
  </si>
  <si>
    <t xml:space="preserve">much money you are making.  It also shows where your cash is coming from and going to.  This is vital information, </t>
  </si>
  <si>
    <t>not just for you as a business owner, but also shows anyone supporting your business financially (family, friends,</t>
  </si>
  <si>
    <t>your bank, or other financial backers) how your business will perform in the future.</t>
  </si>
  <si>
    <t>This model creates:</t>
  </si>
  <si>
    <t>* a profit and loss account (this shows how much money you are forecast to make),</t>
  </si>
  <si>
    <t>* a cash flow calculation (which shows how your bank balance rises or falls, and why) and</t>
  </si>
  <si>
    <t xml:space="preserve">* a balance sheet (which shows how much the business owns and how much it owes: the difference is what belongs </t>
  </si>
  <si>
    <t>to you as the business owner).</t>
  </si>
  <si>
    <t xml:space="preserve">A summary of some key outputs of this financial model is shown on the workings page . As you change the assumptions on </t>
  </si>
  <si>
    <t>the workings page you will be able to see the impact on those key outputs</t>
  </si>
  <si>
    <t>CAVEAT:</t>
  </si>
  <si>
    <t>HOW TO USE THIS MODEL:</t>
  </si>
  <si>
    <t>Enter the requested information in each place that is marked in yellow like this:</t>
  </si>
  <si>
    <t>Simply type the information into the yellow cell in the units requested. For example:</t>
  </si>
  <si>
    <t>£</t>
  </si>
  <si>
    <t>means type in an amount in pounds</t>
  </si>
  <si>
    <t>If you are already operating an existing business, enter the information in the brown cells:</t>
  </si>
  <si>
    <t>Don't type anything in black cells like these; that will mess up the calculations:</t>
  </si>
  <si>
    <t>Blue cells are workings to help calculate your financial statements; don’t type anything in them</t>
  </si>
  <si>
    <t>FOR FURTHER DEVELOPMENT OF THIS MODEL:</t>
  </si>
  <si>
    <t>This model is intentionally simplified.  If you would like us to help you with a more detailed and sophisticated model,</t>
  </si>
  <si>
    <t>we would be pleased to help.</t>
  </si>
  <si>
    <t>Please email Alan Brooke at Aquipu Financial Consultants Ltd to discuss your needs:</t>
  </si>
  <si>
    <t>amb@aquipu.co.uk</t>
  </si>
  <si>
    <r>
      <rPr>
        <u/>
        <sz val="11"/>
        <color theme="1"/>
        <rFont val="Calibri"/>
        <family val="2"/>
        <scheme val="minor"/>
      </rPr>
      <t xml:space="preserve">Colour Code:  </t>
    </r>
    <r>
      <rPr>
        <sz val="11"/>
        <color theme="1"/>
        <rFont val="Calibri"/>
        <family val="2"/>
        <scheme val="minor"/>
      </rPr>
      <t xml:space="preserve">                                                                                                       Inputs</t>
    </r>
  </si>
  <si>
    <t>Total Cash Increase / (Decrease)</t>
  </si>
  <si>
    <t>Do Not Use</t>
  </si>
  <si>
    <t>Total Book Value of Business at End</t>
  </si>
  <si>
    <t>Workings</t>
  </si>
  <si>
    <t>Growth Index</t>
  </si>
  <si>
    <t>Average Gross Profit</t>
  </si>
  <si>
    <t>Potential problem</t>
  </si>
  <si>
    <t>Loss</t>
  </si>
  <si>
    <t>Total Profit Before Tax</t>
  </si>
  <si>
    <t>Output</t>
  </si>
  <si>
    <t>No gridlines</t>
  </si>
  <si>
    <t>INPUTS:</t>
  </si>
  <si>
    <t>YOUR BUSINESS NAME:</t>
  </si>
  <si>
    <t>When Do You Want the Model to Start?</t>
  </si>
  <si>
    <t>Date</t>
  </si>
  <si>
    <t>How Many Items Do You Sell per Month?</t>
  </si>
  <si>
    <t>Units</t>
  </si>
  <si>
    <t>How Much Do You Charge for Each Item, on Average?</t>
  </si>
  <si>
    <t>£s</t>
  </si>
  <si>
    <t>Is Your Business VAT-Registered?</t>
  </si>
  <si>
    <t>Yes / No</t>
  </si>
  <si>
    <t>No</t>
  </si>
  <si>
    <t>How Fast Will Your Sales Grow per Month?</t>
  </si>
  <si>
    <t>% change in units</t>
  </si>
  <si>
    <t>enter negative % for a decrease</t>
  </si>
  <si>
    <t>How Fast Will Your Prices Increase per Year?</t>
  </si>
  <si>
    <t>% change per year</t>
  </si>
  <si>
    <t>When Do Prices Change?</t>
  </si>
  <si>
    <t>Month of the Year</t>
  </si>
  <si>
    <t>May</t>
  </si>
  <si>
    <t>= month number</t>
  </si>
  <si>
    <t>How Much Does Each Item Cost to Buy or Make, on Average?</t>
  </si>
  <si>
    <t>How Much Do Your Employees Cost per Month?</t>
  </si>
  <si>
    <t>£, all salaries &amp; tax</t>
  </si>
  <si>
    <t>How Much Do You Pay in Rent per Month?</t>
  </si>
  <si>
    <t>How Much Do You Pay in Other Costs per Month?</t>
  </si>
  <si>
    <t>£s, incl VAT</t>
  </si>
  <si>
    <t>Do You Foresee Any One-Off Expenses in the Future?</t>
  </si>
  <si>
    <t>Dates</t>
  </si>
  <si>
    <t>How Much Cost Will You Incur Each Time?</t>
  </si>
  <si>
    <t>Cost Increases per Year</t>
  </si>
  <si>
    <t>%</t>
  </si>
  <si>
    <t>How Long Will the Equipment Last?</t>
  </si>
  <si>
    <t>Years</t>
  </si>
  <si>
    <t>How Much Will You Invest in the Business?</t>
  </si>
  <si>
    <t>£ &amp; Date</t>
  </si>
  <si>
    <t>When?</t>
  </si>
  <si>
    <t>When Do You Plan to Buy New Equipment?</t>
  </si>
  <si>
    <t>How Much Will You Spend on New Equipment Each Time?</t>
  </si>
  <si>
    <t>When is Your Year-End?</t>
  </si>
  <si>
    <t>Month</t>
  </si>
  <si>
    <t>December</t>
  </si>
  <si>
    <t>CASH FLOW:</t>
  </si>
  <si>
    <t>On average, how long do your customers take to pay you?</t>
  </si>
  <si>
    <t>Days</t>
  </si>
  <si>
    <t>How long do you take to pay your suppliers?</t>
  </si>
  <si>
    <t>How Much Stock Should You Have on Hand?</t>
  </si>
  <si>
    <t>of next month's sales</t>
  </si>
  <si>
    <t>How Much Tax (PAYE) is Deducted from Your Employees' Pay?</t>
  </si>
  <si>
    <t>% Salary</t>
  </si>
  <si>
    <t>How Much National Insurance (NI) is Deducted from Your Employees' Pay?</t>
  </si>
  <si>
    <t>How Much Pension Do You Contribute on Behalf of Your Employees?</t>
  </si>
  <si>
    <t>% Labour costs paid to employees</t>
  </si>
  <si>
    <t>How Often Do You Pay PAYE &amp; NI Deductions Over to HMRC?</t>
  </si>
  <si>
    <t>Timing</t>
  </si>
  <si>
    <t>Quarterly</t>
  </si>
  <si>
    <t>IF YOU ALREADY OPERATE AN EXISTING BUSINESS, PLEASE FILL IN THESE CELLS:</t>
  </si>
  <si>
    <t>Value of Equipment Used in the Business</t>
  </si>
  <si>
    <t>Amount Owed Today by Your Customers</t>
  </si>
  <si>
    <t>Value of Trading Stock in Your Business Today</t>
  </si>
  <si>
    <t>Bank Balance Today</t>
  </si>
  <si>
    <t>Amount You Owe to Suppliers Today</t>
  </si>
  <si>
    <t>Amount You Owe to HMRC for PAYE &amp; National Insurance Deducted from Your Employees' Pay</t>
  </si>
  <si>
    <t>Amount Owed to HMRC for VAT</t>
  </si>
  <si>
    <t>Amount Owed to HMRC for Corporation Tax</t>
  </si>
  <si>
    <t>Amount of Money Invested in the Business</t>
  </si>
  <si>
    <t>£, including profit not distributed</t>
  </si>
  <si>
    <t>Amounts Receivable</t>
  </si>
  <si>
    <t>Opening Balance</t>
  </si>
  <si>
    <t>Sales</t>
  </si>
  <si>
    <t>Receipts</t>
  </si>
  <si>
    <t>Closing Balance</t>
  </si>
  <si>
    <t>&lt;30 days</t>
  </si>
  <si>
    <t>30-60 days</t>
  </si>
  <si>
    <t>61-90 days</t>
  </si>
  <si>
    <t>91-120 days</t>
  </si>
  <si>
    <t>Stock:</t>
  </si>
  <si>
    <t>Amount of Stock Needed</t>
  </si>
  <si>
    <t>Purchases</t>
  </si>
  <si>
    <t>Calculated</t>
  </si>
  <si>
    <t>Cost of Units Sold</t>
  </si>
  <si>
    <t>From above</t>
  </si>
  <si>
    <t>Purchases from Suppliers</t>
  </si>
  <si>
    <t>Purchases of Stock</t>
  </si>
  <si>
    <t>New Equipment, Excluding VAT</t>
  </si>
  <si>
    <t>Amounts Payable</t>
  </si>
  <si>
    <t>Payments</t>
  </si>
  <si>
    <t>Labour:</t>
  </si>
  <si>
    <t>Paid to Employees</t>
  </si>
  <si>
    <t>Paid to HMRC</t>
  </si>
  <si>
    <t>remainder</t>
  </si>
  <si>
    <t>HMRC (PAYE/NI):</t>
  </si>
  <si>
    <t>Months When Payment Occurs</t>
  </si>
  <si>
    <t>PAYE &amp; NI owed to HMRC</t>
  </si>
  <si>
    <t>Equipment:</t>
  </si>
  <si>
    <t>New Equipment Purchased, Excluding VAT</t>
  </si>
  <si>
    <t>Depreciation</t>
  </si>
  <si>
    <t>VAT Owed to HMRC:</t>
  </si>
  <si>
    <t>Sales Excluding VAT</t>
  </si>
  <si>
    <t>VAT on Sales</t>
  </si>
  <si>
    <t>Purchases Excluding VAT</t>
  </si>
  <si>
    <t>VAT on Purchases</t>
  </si>
  <si>
    <t>Payments to HMRC / (Refunds from HMRC)</t>
  </si>
  <si>
    <t>Corporation Tax:</t>
  </si>
  <si>
    <t>Tax Owed</t>
  </si>
  <si>
    <t>Payments Made</t>
  </si>
  <si>
    <t>Equity Capital</t>
  </si>
  <si>
    <t>Month When Payment Occurs</t>
  </si>
  <si>
    <t>Equity In</t>
  </si>
  <si>
    <t>Equity Out</t>
  </si>
  <si>
    <t>Not used</t>
  </si>
  <si>
    <t>Month Number</t>
  </si>
  <si>
    <t>Year Number</t>
  </si>
  <si>
    <t>PROFIT &amp; LOSS:</t>
  </si>
  <si>
    <t>Sales in Units</t>
  </si>
  <si>
    <t>Price Index</t>
  </si>
  <si>
    <t>Price per Unit Excluding VAT</t>
  </si>
  <si>
    <t>Sales Revenue</t>
  </si>
  <si>
    <t>Cost Inflation Index</t>
  </si>
  <si>
    <t>Cost per Unit Excluding VAT</t>
  </si>
  <si>
    <t>Units Sold</t>
  </si>
  <si>
    <t>Gross Profit</t>
  </si>
  <si>
    <t>Gross Profit %</t>
  </si>
  <si>
    <t>Labour Costs</t>
  </si>
  <si>
    <t>Rent</t>
  </si>
  <si>
    <t>Other Costs Excluding VAT</t>
  </si>
  <si>
    <t>Total Overhead Costs</t>
  </si>
  <si>
    <t>Profit or (Loss) Before Tax</t>
  </si>
  <si>
    <t>Tax</t>
  </si>
  <si>
    <t>Losses brought forward, if any</t>
  </si>
  <si>
    <t>Current period</t>
  </si>
  <si>
    <t>Taxable Profit or (Losses carried forward)</t>
  </si>
  <si>
    <t>Profit or (Loss) After Tax</t>
  </si>
  <si>
    <t>Months With Losses</t>
  </si>
  <si>
    <t>Cash Flow:</t>
  </si>
  <si>
    <t>Receipts from Customers</t>
  </si>
  <si>
    <t>Payments to Suppliers (excl Purchases of Equipment)</t>
  </si>
  <si>
    <t>Payment of Rent</t>
  </si>
  <si>
    <t>Payments to Employees</t>
  </si>
  <si>
    <t>Payments of PAYE &amp; NI to HMRC</t>
  </si>
  <si>
    <t>Investment in the Business by the Owner</t>
  </si>
  <si>
    <t>Purchases of Equipment</t>
  </si>
  <si>
    <t>Payments of VAT to HMRC</t>
  </si>
  <si>
    <t>Payments of Corporation Tax to HMRC</t>
  </si>
  <si>
    <t>Cash Flow for the Month</t>
  </si>
  <si>
    <t>Bank Balance at Start of Month</t>
  </si>
  <si>
    <t>Bank Balance at End of Month</t>
  </si>
  <si>
    <t>Negative Cash Flow for the Month</t>
  </si>
  <si>
    <t>Bank Balance &lt; 0</t>
  </si>
  <si>
    <t>Balance Sheet:</t>
  </si>
  <si>
    <t>Equipment</t>
  </si>
  <si>
    <t>Stock</t>
  </si>
  <si>
    <t>Amount of PAYE / NI Owed to HMRC</t>
  </si>
  <si>
    <t>Amount of VAT Owed by HMRC / (Owed to HMRC)</t>
  </si>
  <si>
    <t>Amount of Corporation Tax Owed to HMRC</t>
  </si>
  <si>
    <t>Bank Balance / (Overdraft)</t>
  </si>
  <si>
    <t>Net Assets</t>
  </si>
  <si>
    <t>Capital</t>
  </si>
  <si>
    <t>Profit (cumulative)</t>
  </si>
  <si>
    <t>Net Shareholders' Funds</t>
  </si>
  <si>
    <t>check</t>
  </si>
  <si>
    <t>Year</t>
  </si>
  <si>
    <t>Profit &amp; Loss:</t>
  </si>
  <si>
    <t>Profit %</t>
  </si>
  <si>
    <t>Cash Flow for the Year</t>
  </si>
  <si>
    <t>Bank Balance at Start of Year</t>
  </si>
  <si>
    <t>Bank Balance at End of Year</t>
  </si>
  <si>
    <t>Year-End</t>
  </si>
  <si>
    <t>Start of Year</t>
  </si>
  <si>
    <t>January</t>
  </si>
  <si>
    <t>February</t>
  </si>
  <si>
    <t>March</t>
  </si>
  <si>
    <t>April</t>
  </si>
  <si>
    <t>June</t>
  </si>
  <si>
    <t>July</t>
  </si>
  <si>
    <t>August</t>
  </si>
  <si>
    <t>September</t>
  </si>
  <si>
    <t>October</t>
  </si>
  <si>
    <t>November</t>
  </si>
  <si>
    <r>
      <t xml:space="preserve">No representation, warranty or undertaking (expressed or implied) is made in relation to this Financial Model. The Financial Model contains forward looking statements which involve risks and uncertainties and actual results and developments may differ materially from those expressed or implied by these statements depending on a variety of factors.  No responsibility is taken or accepted by Aquipu Financial Consultants Ltd </t>
    </r>
    <r>
      <rPr>
        <sz val="10"/>
        <rFont val="Arial"/>
        <family val="2"/>
      </rPr>
      <t>or M-Training.Co.UK Ltd or www.buildyourbusinesses.com</t>
    </r>
    <r>
      <rPr>
        <sz val="10"/>
        <color rgb="FF7030A0"/>
        <rFont val="Arial"/>
        <family val="2"/>
      </rPr>
      <t xml:space="preserve"> </t>
    </r>
    <r>
      <rPr>
        <sz val="10"/>
        <rFont val="Arial"/>
        <family val="2"/>
      </rPr>
      <t>and/or their respective employees and/ or their contributors f</t>
    </r>
    <r>
      <rPr>
        <sz val="10"/>
        <color theme="1"/>
        <rFont val="Arial"/>
        <family val="2"/>
      </rPr>
      <t xml:space="preserve">or the adequacy, completeness or accuracy of the model or the assumptions on which it is based and all liability is expressly excluded.  Anyone using the Financial Model does so at their own risk and no responsibility is accepted for any losses which may result from such use directly or indirectly. </t>
    </r>
  </si>
  <si>
    <r>
      <t>Key Outputs</t>
    </r>
    <r>
      <rPr>
        <b/>
        <u/>
        <sz val="11"/>
        <rFont val="Calibri"/>
        <family val="2"/>
        <scheme val="minor"/>
      </rPr>
      <t xml:space="preserve"> (40 months)</t>
    </r>
  </si>
  <si>
    <r>
      <t xml:space="preserve"> </t>
    </r>
    <r>
      <rPr>
        <b/>
        <sz val="11"/>
        <color theme="1"/>
        <rFont val="Calibri"/>
        <family val="2"/>
        <scheme val="minor"/>
      </rPr>
      <t>NOTE ALL FIGURES INCLUDED ARE EXAMPLES AND WILL CHANGE AS YOU ADD YOUR DATA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</si>
</sst>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 #,##0_-;\-* #,##0_-;_-* &quot;-&quot;??_-;_-@_-"/>
    <numFmt numFmtId="165" formatCode="#,##0;\(#,##0\)"/>
    <numFmt numFmtId="166" formatCode="&quot;£&quot;#,##0.00"/>
    <numFmt numFmtId="167" formatCode="&quot;£&quot;#,##0"/>
  </numFmts>
  <fonts count="21" x14ac:knownFonts="1">
    <font>
      <sz val="11"/>
      <color theme="1"/>
      <name val="Calibri"/>
      <family val="2"/>
      <scheme val="minor"/>
    </font>
    <font>
      <sz val="11"/>
      <color theme="1"/>
      <name val="Calibri"/>
      <family val="2"/>
      <scheme val="minor"/>
    </font>
    <font>
      <i/>
      <sz val="9"/>
      <color theme="1"/>
      <name val="Calibri"/>
      <family val="2"/>
      <scheme val="minor"/>
    </font>
    <font>
      <u/>
      <sz val="11"/>
      <color theme="1"/>
      <name val="Calibri"/>
      <family val="2"/>
      <scheme val="minor"/>
    </font>
    <font>
      <sz val="9"/>
      <color indexed="81"/>
      <name val="Tahoma"/>
      <family val="2"/>
    </font>
    <font>
      <b/>
      <sz val="9"/>
      <color indexed="81"/>
      <name val="Tahoma"/>
      <family val="2"/>
    </font>
    <font>
      <sz val="11"/>
      <name val="Calibri"/>
      <family val="2"/>
      <scheme val="minor"/>
    </font>
    <font>
      <b/>
      <u/>
      <sz val="11"/>
      <color theme="1"/>
      <name val="Calibri"/>
      <family val="2"/>
      <scheme val="minor"/>
    </font>
    <font>
      <i/>
      <sz val="8"/>
      <color theme="1"/>
      <name val="Calibri"/>
      <family val="2"/>
      <scheme val="minor"/>
    </font>
    <font>
      <i/>
      <sz val="11"/>
      <color theme="1"/>
      <name val="Calibri"/>
      <family val="2"/>
      <scheme val="minor"/>
    </font>
    <font>
      <i/>
      <sz val="11"/>
      <name val="Calibri"/>
      <family val="2"/>
      <scheme val="minor"/>
    </font>
    <font>
      <i/>
      <u/>
      <sz val="11"/>
      <color theme="1"/>
      <name val="Calibri"/>
      <family val="2"/>
      <scheme val="minor"/>
    </font>
    <font>
      <b/>
      <sz val="11"/>
      <color theme="1"/>
      <name val="Calibri"/>
      <family val="2"/>
      <scheme val="minor"/>
    </font>
    <font>
      <sz val="10"/>
      <color theme="1"/>
      <name val="Arial"/>
      <family val="2"/>
    </font>
    <font>
      <b/>
      <sz val="14"/>
      <color theme="1"/>
      <name val="Calibri"/>
      <family val="2"/>
      <scheme val="minor"/>
    </font>
    <font>
      <u/>
      <sz val="11"/>
      <color theme="10"/>
      <name val="Calibri"/>
      <family val="2"/>
      <scheme val="minor"/>
    </font>
    <font>
      <sz val="11"/>
      <color rgb="FF7030A0"/>
      <name val="Calibri"/>
      <family val="2"/>
      <scheme val="minor"/>
    </font>
    <font>
      <sz val="10"/>
      <color rgb="FF7030A0"/>
      <name val="Arial"/>
      <family val="2"/>
    </font>
    <font>
      <sz val="10"/>
      <name val="Arial"/>
      <family val="2"/>
    </font>
    <font>
      <u/>
      <sz val="11"/>
      <name val="Calibri"/>
      <family val="2"/>
      <scheme val="minor"/>
    </font>
    <font>
      <b/>
      <u/>
      <sz val="11"/>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1" tint="4.9989318521683403E-2"/>
        <bgColor indexed="64"/>
      </patternFill>
    </fill>
    <fill>
      <patternFill patternType="solid">
        <fgColor theme="1"/>
        <bgColor indexed="64"/>
      </patternFill>
    </fill>
    <fill>
      <patternFill patternType="solid">
        <fgColor theme="4" tint="0.59999389629810485"/>
        <bgColor indexed="64"/>
      </patternFill>
    </fill>
    <fill>
      <patternFill patternType="solid">
        <fgColor rgb="FFFF9999"/>
        <bgColor indexed="64"/>
      </patternFill>
    </fill>
    <fill>
      <patternFill patternType="solid">
        <fgColor theme="0"/>
        <bgColor indexed="64"/>
      </patternFill>
    </fill>
    <fill>
      <patternFill patternType="solid">
        <fgColor theme="5" tint="0.39997558519241921"/>
        <bgColor indexed="64"/>
      </patternFill>
    </fill>
  </fills>
  <borders count="15">
    <border>
      <left/>
      <right/>
      <top/>
      <bottom/>
      <diagonal/>
    </border>
    <border>
      <left/>
      <right/>
      <top style="thin">
        <color indexed="64"/>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5" fillId="0" borderId="0" applyNumberFormat="0" applyFill="0" applyBorder="0" applyAlignment="0" applyProtection="0"/>
  </cellStyleXfs>
  <cellXfs count="136">
    <xf numFmtId="0" fontId="0" fillId="0" borderId="0" xfId="0"/>
    <xf numFmtId="0" fontId="0" fillId="2" borderId="0" xfId="0" applyFill="1"/>
    <xf numFmtId="14" fontId="0" fillId="2" borderId="0" xfId="0" applyNumberFormat="1" applyFill="1"/>
    <xf numFmtId="17" fontId="0" fillId="0" borderId="0" xfId="0" applyNumberFormat="1"/>
    <xf numFmtId="9" fontId="0" fillId="0" borderId="0" xfId="0" applyNumberFormat="1"/>
    <xf numFmtId="9" fontId="0" fillId="2" borderId="0" xfId="0" applyNumberFormat="1" applyFill="1"/>
    <xf numFmtId="2" fontId="0" fillId="0" borderId="0" xfId="0" applyNumberFormat="1"/>
    <xf numFmtId="0" fontId="0" fillId="2" borderId="0" xfId="0" applyFill="1" applyAlignment="1">
      <alignment horizontal="right"/>
    </xf>
    <xf numFmtId="1" fontId="0" fillId="0" borderId="0" xfId="0" applyNumberFormat="1"/>
    <xf numFmtId="164" fontId="0" fillId="0" borderId="0" xfId="1" applyNumberFormat="1" applyFont="1"/>
    <xf numFmtId="0" fontId="2" fillId="0" borderId="0" xfId="0" applyFont="1"/>
    <xf numFmtId="164" fontId="0" fillId="0" borderId="0" xfId="0" applyNumberFormat="1"/>
    <xf numFmtId="164" fontId="0" fillId="0" borderId="1" xfId="0" applyNumberFormat="1" applyBorder="1"/>
    <xf numFmtId="1" fontId="0" fillId="0" borderId="1" xfId="0" applyNumberFormat="1" applyBorder="1"/>
    <xf numFmtId="165" fontId="0" fillId="0" borderId="0" xfId="0" applyNumberFormat="1"/>
    <xf numFmtId="165" fontId="0" fillId="0" borderId="2" xfId="0" applyNumberFormat="1" applyBorder="1"/>
    <xf numFmtId="165" fontId="0" fillId="0" borderId="3" xfId="0" applyNumberFormat="1" applyBorder="1"/>
    <xf numFmtId="0" fontId="3" fillId="0" borderId="0" xfId="0" applyFont="1"/>
    <xf numFmtId="164" fontId="0" fillId="0" borderId="4" xfId="0" applyNumberFormat="1" applyBorder="1"/>
    <xf numFmtId="0" fontId="0" fillId="0" borderId="0" xfId="0" applyFont="1"/>
    <xf numFmtId="0" fontId="0" fillId="2" borderId="0" xfId="0" applyNumberFormat="1" applyFill="1"/>
    <xf numFmtId="166" fontId="0" fillId="2" borderId="0" xfId="0" applyNumberFormat="1" applyFill="1"/>
    <xf numFmtId="167" fontId="0" fillId="2" borderId="0" xfId="0" applyNumberFormat="1" applyFill="1"/>
    <xf numFmtId="164" fontId="0" fillId="0" borderId="5" xfId="0" applyNumberFormat="1" applyBorder="1"/>
    <xf numFmtId="164" fontId="0" fillId="0" borderId="0" xfId="0" applyNumberFormat="1" applyBorder="1"/>
    <xf numFmtId="165" fontId="0" fillId="0" borderId="1" xfId="0" applyNumberFormat="1" applyBorder="1"/>
    <xf numFmtId="165" fontId="0" fillId="0" borderId="5" xfId="0" applyNumberFormat="1" applyBorder="1"/>
    <xf numFmtId="165" fontId="3" fillId="0" borderId="0" xfId="0" applyNumberFormat="1" applyFont="1"/>
    <xf numFmtId="0" fontId="6" fillId="3" borderId="0" xfId="0" applyFont="1" applyFill="1"/>
    <xf numFmtId="0" fontId="7" fillId="0" borderId="0" xfId="0" applyFont="1"/>
    <xf numFmtId="1" fontId="8" fillId="0" borderId="0" xfId="0" applyNumberFormat="1" applyFont="1"/>
    <xf numFmtId="17" fontId="3" fillId="0" borderId="0" xfId="0" applyNumberFormat="1" applyFont="1"/>
    <xf numFmtId="0" fontId="3" fillId="0" borderId="0" xfId="0" applyFont="1" applyAlignment="1">
      <alignment horizontal="right"/>
    </xf>
    <xf numFmtId="0" fontId="0" fillId="0" borderId="0" xfId="0" applyAlignment="1">
      <alignment wrapText="1"/>
    </xf>
    <xf numFmtId="14" fontId="0" fillId="2" borderId="6" xfId="0" applyNumberFormat="1" applyFill="1" applyBorder="1"/>
    <xf numFmtId="167" fontId="0" fillId="2" borderId="7" xfId="0" applyNumberFormat="1" applyFill="1" applyBorder="1"/>
    <xf numFmtId="14" fontId="0" fillId="2" borderId="8" xfId="0" applyNumberFormat="1" applyFill="1" applyBorder="1"/>
    <xf numFmtId="167" fontId="0" fillId="2" borderId="9" xfId="0" applyNumberFormat="1" applyFill="1" applyBorder="1"/>
    <xf numFmtId="0" fontId="0" fillId="0" borderId="0" xfId="0" applyAlignment="1">
      <alignment horizontal="center"/>
    </xf>
    <xf numFmtId="0" fontId="6" fillId="0" borderId="0" xfId="0" applyFont="1" applyAlignment="1">
      <alignment horizontal="center"/>
    </xf>
    <xf numFmtId="0" fontId="0" fillId="0" borderId="0" xfId="0" applyAlignment="1"/>
    <xf numFmtId="165" fontId="0" fillId="0" borderId="0" xfId="0" applyNumberFormat="1" applyBorder="1"/>
    <xf numFmtId="0" fontId="0" fillId="4" borderId="0" xfId="0" applyFill="1"/>
    <xf numFmtId="0" fontId="0" fillId="0" borderId="0" xfId="0" applyAlignment="1">
      <alignment horizontal="right"/>
    </xf>
    <xf numFmtId="9" fontId="0" fillId="2" borderId="0" xfId="0" applyNumberFormat="1" applyFill="1" applyAlignment="1">
      <alignment horizontal="right"/>
    </xf>
    <xf numFmtId="2" fontId="9" fillId="5" borderId="0" xfId="0" applyNumberFormat="1" applyFont="1" applyFill="1"/>
    <xf numFmtId="1" fontId="9" fillId="5" borderId="0" xfId="0" applyNumberFormat="1" applyFont="1" applyFill="1"/>
    <xf numFmtId="0" fontId="9" fillId="5" borderId="0" xfId="0" applyFont="1" applyFill="1"/>
    <xf numFmtId="43" fontId="9" fillId="5" borderId="0" xfId="1" applyFont="1" applyFill="1"/>
    <xf numFmtId="0" fontId="10" fillId="4" borderId="0" xfId="0" applyFont="1" applyFill="1"/>
    <xf numFmtId="0" fontId="9" fillId="4" borderId="0" xfId="0" applyFont="1" applyFill="1"/>
    <xf numFmtId="1" fontId="9" fillId="4" borderId="0" xfId="0" applyNumberFormat="1" applyFont="1" applyFill="1"/>
    <xf numFmtId="0" fontId="11" fillId="5" borderId="0" xfId="0" applyFont="1" applyFill="1"/>
    <xf numFmtId="164" fontId="9" fillId="5" borderId="0" xfId="0" applyNumberFormat="1" applyFont="1" applyFill="1"/>
    <xf numFmtId="9" fontId="9" fillId="5" borderId="0" xfId="0" applyNumberFormat="1" applyFont="1" applyFill="1"/>
    <xf numFmtId="0" fontId="9" fillId="5" borderId="0" xfId="0" applyFont="1" applyFill="1" applyAlignment="1">
      <alignment horizontal="right"/>
    </xf>
    <xf numFmtId="0" fontId="9" fillId="6" borderId="0" xfId="0" applyFont="1" applyFill="1" applyAlignment="1">
      <alignment horizontal="center"/>
    </xf>
    <xf numFmtId="2" fontId="9" fillId="5" borderId="0" xfId="0" applyNumberFormat="1" applyFont="1" applyFill="1" applyAlignment="1">
      <alignment horizontal="center"/>
    </xf>
    <xf numFmtId="0" fontId="7" fillId="0" borderId="0" xfId="0" applyFont="1" applyAlignment="1"/>
    <xf numFmtId="166" fontId="0" fillId="2" borderId="0" xfId="0" applyNumberFormat="1" applyFill="1" applyAlignment="1">
      <alignment horizontal="right"/>
    </xf>
    <xf numFmtId="165" fontId="0" fillId="0" borderId="4" xfId="0" applyNumberFormat="1" applyBorder="1"/>
    <xf numFmtId="1" fontId="8" fillId="0" borderId="0" xfId="1" applyNumberFormat="1" applyFont="1"/>
    <xf numFmtId="0" fontId="12" fillId="0" borderId="0" xfId="0" applyFont="1"/>
    <xf numFmtId="0" fontId="14" fillId="0" borderId="0" xfId="0" applyFont="1"/>
    <xf numFmtId="0" fontId="0" fillId="0" borderId="10" xfId="0" applyBorder="1"/>
    <xf numFmtId="0" fontId="0" fillId="0" borderId="1" xfId="0" applyBorder="1"/>
    <xf numFmtId="0" fontId="0" fillId="0" borderId="8" xfId="0" applyBorder="1"/>
    <xf numFmtId="0" fontId="0" fillId="0" borderId="11" xfId="0" applyBorder="1"/>
    <xf numFmtId="0" fontId="0" fillId="0" borderId="0" xfId="0" applyBorder="1"/>
    <xf numFmtId="0" fontId="0" fillId="0" borderId="12" xfId="0" applyBorder="1"/>
    <xf numFmtId="0" fontId="0" fillId="0" borderId="13" xfId="0" applyBorder="1"/>
    <xf numFmtId="0" fontId="0" fillId="0" borderId="3" xfId="0" applyBorder="1"/>
    <xf numFmtId="0" fontId="0" fillId="0" borderId="9" xfId="0" applyBorder="1"/>
    <xf numFmtId="0" fontId="0" fillId="0" borderId="11" xfId="0" applyBorder="1" applyAlignment="1">
      <alignment horizontal="left" indent="3"/>
    </xf>
    <xf numFmtId="9" fontId="0" fillId="0" borderId="0" xfId="2" applyFont="1"/>
    <xf numFmtId="9" fontId="2" fillId="0" borderId="0" xfId="2" applyFont="1"/>
    <xf numFmtId="0" fontId="9" fillId="0" borderId="0" xfId="0" applyFont="1"/>
    <xf numFmtId="165" fontId="9" fillId="0" borderId="0" xfId="0" applyNumberFormat="1" applyFont="1"/>
    <xf numFmtId="165" fontId="2" fillId="0" borderId="0" xfId="0" applyNumberFormat="1" applyFont="1" applyBorder="1"/>
    <xf numFmtId="9" fontId="2" fillId="0" borderId="0" xfId="2" applyFont="1" applyBorder="1"/>
    <xf numFmtId="0" fontId="0" fillId="7" borderId="1" xfId="0" applyFill="1" applyBorder="1"/>
    <xf numFmtId="0" fontId="0" fillId="7" borderId="8" xfId="0" applyFill="1" applyBorder="1"/>
    <xf numFmtId="0" fontId="0" fillId="7" borderId="11" xfId="0" applyFill="1" applyBorder="1"/>
    <xf numFmtId="0" fontId="0" fillId="7" borderId="0" xfId="0" applyFill="1" applyBorder="1"/>
    <xf numFmtId="167" fontId="0" fillId="7" borderId="12" xfId="0" applyNumberFormat="1" applyFill="1" applyBorder="1"/>
    <xf numFmtId="9" fontId="0" fillId="7" borderId="12" xfId="2" applyFont="1" applyFill="1" applyBorder="1"/>
    <xf numFmtId="0" fontId="0" fillId="7" borderId="13" xfId="0" applyFill="1" applyBorder="1"/>
    <xf numFmtId="0" fontId="0" fillId="7" borderId="3" xfId="0" applyFill="1" applyBorder="1"/>
    <xf numFmtId="0" fontId="0" fillId="7" borderId="9" xfId="0" applyFill="1" applyBorder="1"/>
    <xf numFmtId="0" fontId="0" fillId="7" borderId="0" xfId="0" applyFill="1" applyBorder="1" applyAlignment="1">
      <alignment horizontal="center"/>
    </xf>
    <xf numFmtId="0" fontId="13" fillId="0" borderId="0" xfId="0" applyFont="1" applyBorder="1" applyAlignment="1">
      <alignment wrapText="1"/>
    </xf>
    <xf numFmtId="0" fontId="0" fillId="0" borderId="11" xfId="0" applyBorder="1" applyAlignment="1">
      <alignment horizontal="left"/>
    </xf>
    <xf numFmtId="0" fontId="0" fillId="8" borderId="0" xfId="0" applyFill="1"/>
    <xf numFmtId="164" fontId="6" fillId="4" borderId="0" xfId="0" applyNumberFormat="1" applyFont="1" applyFill="1"/>
    <xf numFmtId="164" fontId="0" fillId="4" borderId="0" xfId="0" applyNumberFormat="1" applyFill="1"/>
    <xf numFmtId="165" fontId="0" fillId="4" borderId="0" xfId="0" applyNumberFormat="1" applyFill="1"/>
    <xf numFmtId="0" fontId="0" fillId="2" borderId="1" xfId="0" applyFill="1" applyBorder="1"/>
    <xf numFmtId="0" fontId="0" fillId="2" borderId="8" xfId="0" applyFill="1" applyBorder="1"/>
    <xf numFmtId="0" fontId="0" fillId="8" borderId="0" xfId="0" applyFill="1" applyBorder="1"/>
    <xf numFmtId="0" fontId="0" fillId="8" borderId="12" xfId="0" applyFill="1" applyBorder="1"/>
    <xf numFmtId="0" fontId="0" fillId="4" borderId="0" xfId="0" applyFill="1" applyBorder="1"/>
    <xf numFmtId="0" fontId="0" fillId="4" borderId="12" xfId="0" applyFill="1" applyBorder="1"/>
    <xf numFmtId="0" fontId="15" fillId="0" borderId="11" xfId="3" applyBorder="1"/>
    <xf numFmtId="0" fontId="0" fillId="2" borderId="0" xfId="0" applyFill="1" applyBorder="1"/>
    <xf numFmtId="0" fontId="0" fillId="0" borderId="0" xfId="0" applyFill="1" applyBorder="1"/>
    <xf numFmtId="0" fontId="0" fillId="0" borderId="12" xfId="0" applyFill="1" applyBorder="1"/>
    <xf numFmtId="0" fontId="0" fillId="0" borderId="0" xfId="0" applyBorder="1" applyAlignment="1">
      <alignment horizontal="right"/>
    </xf>
    <xf numFmtId="0" fontId="0" fillId="0" borderId="14" xfId="0" applyBorder="1"/>
    <xf numFmtId="0" fontId="2" fillId="0" borderId="0" xfId="0" applyFont="1" applyAlignment="1">
      <alignment horizontal="right"/>
    </xf>
    <xf numFmtId="2" fontId="9" fillId="5" borderId="3" xfId="0" applyNumberFormat="1" applyFont="1" applyFill="1" applyBorder="1"/>
    <xf numFmtId="2" fontId="9" fillId="5" borderId="9" xfId="0" applyNumberFormat="1" applyFont="1" applyFill="1" applyBorder="1"/>
    <xf numFmtId="0" fontId="0" fillId="0" borderId="11" xfId="0" applyBorder="1" applyAlignment="1">
      <alignment horizontal="left" indent="2"/>
    </xf>
    <xf numFmtId="164" fontId="0" fillId="0" borderId="1" xfId="1" applyNumberFormat="1" applyFont="1" applyBorder="1"/>
    <xf numFmtId="0" fontId="16" fillId="0" borderId="0" xfId="0" applyFont="1" applyBorder="1"/>
    <xf numFmtId="0" fontId="0" fillId="0" borderId="0" xfId="0" applyAlignment="1">
      <alignment horizontal="left"/>
    </xf>
    <xf numFmtId="0" fontId="6" fillId="0" borderId="11" xfId="0" applyFont="1" applyBorder="1"/>
    <xf numFmtId="0" fontId="0" fillId="0" borderId="11" xfId="0" applyBorder="1" applyAlignment="1">
      <alignment horizontal="left" indent="5"/>
    </xf>
    <xf numFmtId="0" fontId="16" fillId="0" borderId="3" xfId="0" applyFont="1" applyBorder="1"/>
    <xf numFmtId="0" fontId="6" fillId="0" borderId="11" xfId="0" applyFont="1" applyBorder="1" applyAlignment="1"/>
    <xf numFmtId="0" fontId="16" fillId="0" borderId="12" xfId="0" applyFont="1" applyBorder="1"/>
    <xf numFmtId="0" fontId="6" fillId="0" borderId="13" xfId="0" applyFont="1" applyFill="1" applyBorder="1" applyAlignment="1"/>
    <xf numFmtId="0" fontId="16" fillId="0" borderId="9" xfId="0" applyFont="1" applyBorder="1"/>
    <xf numFmtId="0" fontId="19" fillId="7" borderId="10" xfId="0" applyFont="1" applyFill="1" applyBorder="1"/>
    <xf numFmtId="0" fontId="6" fillId="7" borderId="1" xfId="0" applyFont="1" applyFill="1" applyBorder="1"/>
    <xf numFmtId="0" fontId="13" fillId="0" borderId="10" xfId="0" applyFont="1" applyBorder="1" applyAlignment="1">
      <alignment horizontal="left" wrapText="1"/>
    </xf>
    <xf numFmtId="0" fontId="13" fillId="0" borderId="1" xfId="0" applyFont="1" applyBorder="1" applyAlignment="1">
      <alignment horizontal="left" wrapText="1"/>
    </xf>
    <xf numFmtId="0" fontId="13" fillId="0" borderId="8" xfId="0" applyFont="1" applyBorder="1" applyAlignment="1">
      <alignment horizontal="left" wrapText="1"/>
    </xf>
    <xf numFmtId="0" fontId="13" fillId="0" borderId="11" xfId="0" applyFont="1" applyBorder="1" applyAlignment="1">
      <alignment horizontal="left" wrapText="1"/>
    </xf>
    <xf numFmtId="0" fontId="13" fillId="0" borderId="0" xfId="0" applyFont="1" applyBorder="1" applyAlignment="1">
      <alignment horizontal="left" wrapText="1"/>
    </xf>
    <xf numFmtId="0" fontId="13" fillId="0" borderId="12" xfId="0" applyFont="1" applyBorder="1" applyAlignment="1">
      <alignment horizontal="left" wrapText="1"/>
    </xf>
    <xf numFmtId="0" fontId="13" fillId="0" borderId="13" xfId="0" applyFont="1" applyBorder="1" applyAlignment="1">
      <alignment horizontal="left" wrapText="1"/>
    </xf>
    <xf numFmtId="0" fontId="13" fillId="0" borderId="3" xfId="0" applyFont="1" applyBorder="1" applyAlignment="1">
      <alignment horizontal="left" wrapText="1"/>
    </xf>
    <xf numFmtId="0" fontId="13" fillId="0" borderId="9" xfId="0" applyFont="1" applyBorder="1" applyAlignment="1">
      <alignment horizontal="left" wrapText="1"/>
    </xf>
    <xf numFmtId="0" fontId="0" fillId="0" borderId="11" xfId="0" applyBorder="1" applyAlignment="1">
      <alignment horizontal="left" wrapText="1"/>
    </xf>
    <xf numFmtId="0" fontId="0" fillId="0" borderId="0" xfId="0" applyBorder="1" applyAlignment="1">
      <alignment horizontal="left" wrapText="1"/>
    </xf>
    <xf numFmtId="0" fontId="7" fillId="2" borderId="0" xfId="0" applyFont="1" applyFill="1" applyAlignment="1">
      <alignment horizontal="center"/>
    </xf>
  </cellXfs>
  <cellStyles count="4">
    <cellStyle name="Comma" xfId="1" builtinId="3"/>
    <cellStyle name="Hyperlink" xfId="3" builtinId="8"/>
    <cellStyle name="Normal" xfId="0" builtinId="0"/>
    <cellStyle name="Percent" xfId="2" builtinId="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1</xdr:rowOff>
    </xdr:from>
    <xdr:to>
      <xdr:col>6</xdr:col>
      <xdr:colOff>133350</xdr:colOff>
      <xdr:row>3</xdr:row>
      <xdr:rowOff>122501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314325" y="1"/>
          <a:ext cx="3286125" cy="694000"/>
        </a:xfrm>
        <a:prstGeom prst="rect">
          <a:avLst/>
        </a:prstGeom>
      </xdr:spPr>
    </xdr:pic>
    <xdr:clientData/>
  </xdr:twoCellAnchor>
  <xdr:twoCellAnchor editAs="oneCell">
    <xdr:from>
      <xdr:col>6</xdr:col>
      <xdr:colOff>600076</xdr:colOff>
      <xdr:row>0</xdr:row>
      <xdr:rowOff>95250</xdr:rowOff>
    </xdr:from>
    <xdr:to>
      <xdr:col>9</xdr:col>
      <xdr:colOff>9525</xdr:colOff>
      <xdr:row>5</xdr:row>
      <xdr:rowOff>38100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95776" y="95250"/>
          <a:ext cx="1352549" cy="847725"/>
        </a:xfrm>
        <a:prstGeom prst="rect">
          <a:avLst/>
        </a:prstGeom>
        <a:noFill/>
        <a:ln>
          <a:noFill/>
        </a:ln>
      </xdr:spPr>
    </xdr:pic>
    <xdr:clientData/>
  </xdr:twoCellAnchor>
  <xdr:twoCellAnchor>
    <xdr:from>
      <xdr:col>6</xdr:col>
      <xdr:colOff>609600</xdr:colOff>
      <xdr:row>4</xdr:row>
      <xdr:rowOff>133350</xdr:rowOff>
    </xdr:from>
    <xdr:to>
      <xdr:col>9</xdr:col>
      <xdr:colOff>190500</xdr:colOff>
      <xdr:row>6</xdr:row>
      <xdr:rowOff>28575</xdr:rowOff>
    </xdr:to>
    <xdr:sp macro="" textlink="">
      <xdr:nvSpPr>
        <xdr:cNvPr id="9" name="Text Box 1">
          <a:extLst>
            <a:ext uri="{FF2B5EF4-FFF2-40B4-BE49-F238E27FC236}">
              <a16:creationId xmlns:a16="http://schemas.microsoft.com/office/drawing/2014/main" id="{00000000-0008-0000-0000-000009000000}"/>
            </a:ext>
          </a:extLst>
        </xdr:cNvPr>
        <xdr:cNvSpPr txBox="1"/>
      </xdr:nvSpPr>
      <xdr:spPr>
        <a:xfrm>
          <a:off x="4305300" y="857250"/>
          <a:ext cx="1524000" cy="304800"/>
        </a:xfrm>
        <a:prstGeom prst="rect">
          <a:avLst/>
        </a:prstGeom>
        <a:solidFill>
          <a:prstClr val="white"/>
        </a:solidFill>
        <a:ln>
          <a:noFill/>
        </a:ln>
        <a:effectLst/>
      </xdr:spPr>
      <xdr:txBody>
        <a:bodyPr rot="0" spcFirstLastPara="0" vert="horz" wrap="square" lIns="0" tIns="0" rIns="0" bIns="0" numCol="1" spcCol="0" rtlCol="0" fromWordArt="0" anchor="t" anchorCtr="0" forceAA="0" compatLnSpc="1">
          <a:prstTxWarp prst="textNoShape">
            <a:avLst/>
          </a:prstTxWarp>
          <a:noAutofit/>
        </a:bodyPr>
        <a:lstStyle/>
        <a:p>
          <a:pPr algn="ctr">
            <a:spcAft>
              <a:spcPts val="1000"/>
            </a:spcAft>
          </a:pPr>
          <a:r>
            <a:rPr lang="en-GB" sz="1100" b="1" i="1">
              <a:solidFill>
                <a:srgbClr val="1F497D"/>
              </a:solidFill>
              <a:effectLst/>
              <a:latin typeface="Calibri" panose="020F0502020204030204" pitchFamily="34" charset="0"/>
              <a:ea typeface="Calibri" panose="020F0502020204030204" pitchFamily="34" charset="0"/>
              <a:cs typeface="Times New Roman" panose="02020603050405020304" pitchFamily="18" charset="0"/>
            </a:rPr>
            <a:t>Aquipu Financial Consultants</a:t>
          </a:r>
          <a:endParaRPr lang="en-GB" sz="900" i="1">
            <a:solidFill>
              <a:srgbClr val="1F497D"/>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3286125</xdr:colOff>
      <xdr:row>3</xdr:row>
      <xdr:rowOff>122500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3286125" cy="694000"/>
        </a:xfrm>
        <a:prstGeom prst="rect">
          <a:avLst/>
        </a:prstGeom>
      </xdr:spPr>
    </xdr:pic>
    <xdr:clientData/>
  </xdr:twoCellAnchor>
  <xdr:twoCellAnchor editAs="oneCell">
    <xdr:from>
      <xdr:col>1</xdr:col>
      <xdr:colOff>0</xdr:colOff>
      <xdr:row>0</xdr:row>
      <xdr:rowOff>0</xdr:rowOff>
    </xdr:from>
    <xdr:to>
      <xdr:col>2</xdr:col>
      <xdr:colOff>114300</xdr:colOff>
      <xdr:row>3</xdr:row>
      <xdr:rowOff>152400</xdr:rowOff>
    </xdr:to>
    <xdr:pic>
      <xdr:nvPicPr>
        <xdr:cNvPr id="3" name="Pictur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71950" y="0"/>
          <a:ext cx="1466850" cy="723900"/>
        </a:xfrm>
        <a:prstGeom prst="rect">
          <a:avLst/>
        </a:prstGeom>
        <a:noFill/>
        <a:ln>
          <a:noFill/>
        </a:ln>
      </xdr:spPr>
    </xdr:pic>
    <xdr:clientData/>
  </xdr:twoCellAnchor>
  <xdr:twoCellAnchor>
    <xdr:from>
      <xdr:col>1</xdr:col>
      <xdr:colOff>0</xdr:colOff>
      <xdr:row>4</xdr:row>
      <xdr:rowOff>0</xdr:rowOff>
    </xdr:from>
    <xdr:to>
      <xdr:col>2</xdr:col>
      <xdr:colOff>276225</xdr:colOff>
      <xdr:row>4</xdr:row>
      <xdr:rowOff>314325</xdr:rowOff>
    </xdr:to>
    <xdr:sp macro="" textlink="">
      <xdr:nvSpPr>
        <xdr:cNvPr id="4" name="Text Box 1">
          <a:extLst>
            <a:ext uri="{FF2B5EF4-FFF2-40B4-BE49-F238E27FC236}">
              <a16:creationId xmlns:a16="http://schemas.microsoft.com/office/drawing/2014/main" id="{00000000-0008-0000-0100-000004000000}"/>
            </a:ext>
          </a:extLst>
        </xdr:cNvPr>
        <xdr:cNvSpPr txBox="1"/>
      </xdr:nvSpPr>
      <xdr:spPr>
        <a:xfrm>
          <a:off x="4171950" y="571500"/>
          <a:ext cx="1628775" cy="314325"/>
        </a:xfrm>
        <a:prstGeom prst="rect">
          <a:avLst/>
        </a:prstGeom>
        <a:solidFill>
          <a:prstClr val="white"/>
        </a:solidFill>
        <a:ln>
          <a:noFill/>
        </a:ln>
        <a:effectLst/>
      </xdr:spPr>
      <xdr:txBody>
        <a:bodyPr rot="0" spcFirstLastPara="0" vert="horz" wrap="square" lIns="0" tIns="0" rIns="0" bIns="0" numCol="1" spcCol="0" rtlCol="0" fromWordArt="0" anchor="t" anchorCtr="0" forceAA="0" compatLnSpc="1">
          <a:prstTxWarp prst="textNoShape">
            <a:avLst/>
          </a:prstTxWarp>
          <a:noAutofit/>
        </a:bodyPr>
        <a:lstStyle/>
        <a:p>
          <a:pPr algn="ctr">
            <a:spcAft>
              <a:spcPts val="1000"/>
            </a:spcAft>
          </a:pPr>
          <a:r>
            <a:rPr lang="en-GB" sz="1100" b="1" i="1">
              <a:solidFill>
                <a:srgbClr val="1F497D"/>
              </a:solidFill>
              <a:effectLst/>
              <a:latin typeface="Calibri" panose="020F0502020204030204" pitchFamily="34" charset="0"/>
              <a:ea typeface="Calibri" panose="020F0502020204030204" pitchFamily="34" charset="0"/>
              <a:cs typeface="Times New Roman" panose="02020603050405020304" pitchFamily="18" charset="0"/>
            </a:rPr>
            <a:t>Aquipu Financial Consultants</a:t>
          </a:r>
          <a:endParaRPr lang="en-GB" sz="900" i="1">
            <a:solidFill>
              <a:srgbClr val="1F497D"/>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219075</xdr:colOff>
      <xdr:row>3</xdr:row>
      <xdr:rowOff>122500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3286125" cy="694000"/>
        </a:xfrm>
        <a:prstGeom prst="rect">
          <a:avLst/>
        </a:prstGeom>
      </xdr:spPr>
    </xdr:pic>
    <xdr:clientData/>
  </xdr:twoCellAnchor>
  <xdr:twoCellAnchor editAs="oneCell">
    <xdr:from>
      <xdr:col>1</xdr:col>
      <xdr:colOff>504825</xdr:colOff>
      <xdr:row>0</xdr:row>
      <xdr:rowOff>76200</xdr:rowOff>
    </xdr:from>
    <xdr:to>
      <xdr:col>3</xdr:col>
      <xdr:colOff>600075</xdr:colOff>
      <xdr:row>4</xdr:row>
      <xdr:rowOff>38100</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10025" y="76200"/>
          <a:ext cx="1466850" cy="723900"/>
        </a:xfrm>
        <a:prstGeom prst="rect">
          <a:avLst/>
        </a:prstGeom>
        <a:noFill/>
        <a:ln>
          <a:noFill/>
        </a:ln>
      </xdr:spPr>
    </xdr:pic>
    <xdr:clientData/>
  </xdr:twoCellAnchor>
  <xdr:twoCellAnchor>
    <xdr:from>
      <xdr:col>1</xdr:col>
      <xdr:colOff>542925</xdr:colOff>
      <xdr:row>3</xdr:row>
      <xdr:rowOff>85725</xdr:rowOff>
    </xdr:from>
    <xdr:to>
      <xdr:col>4</xdr:col>
      <xdr:colOff>9525</xdr:colOff>
      <xdr:row>5</xdr:row>
      <xdr:rowOff>180976</xdr:rowOff>
    </xdr:to>
    <xdr:sp macro="" textlink="">
      <xdr:nvSpPr>
        <xdr:cNvPr id="4" name="Text Box 1">
          <a:extLst>
            <a:ext uri="{FF2B5EF4-FFF2-40B4-BE49-F238E27FC236}">
              <a16:creationId xmlns:a16="http://schemas.microsoft.com/office/drawing/2014/main" id="{00000000-0008-0000-0200-000004000000}"/>
            </a:ext>
          </a:extLst>
        </xdr:cNvPr>
        <xdr:cNvSpPr txBox="1"/>
      </xdr:nvSpPr>
      <xdr:spPr>
        <a:xfrm>
          <a:off x="4048125" y="657225"/>
          <a:ext cx="1524000" cy="285751"/>
        </a:xfrm>
        <a:prstGeom prst="rect">
          <a:avLst/>
        </a:prstGeom>
        <a:solidFill>
          <a:prstClr val="white"/>
        </a:solidFill>
        <a:ln>
          <a:noFill/>
        </a:ln>
        <a:effectLst/>
      </xdr:spPr>
      <xdr:txBody>
        <a:bodyPr rot="0" spcFirstLastPara="0" vert="horz" wrap="square" lIns="0" tIns="0" rIns="0" bIns="0" numCol="1" spcCol="0" rtlCol="0" fromWordArt="0" anchor="t" anchorCtr="0" forceAA="0" compatLnSpc="1">
          <a:prstTxWarp prst="textNoShape">
            <a:avLst/>
          </a:prstTxWarp>
          <a:noAutofit/>
        </a:bodyPr>
        <a:lstStyle/>
        <a:p>
          <a:pPr algn="ctr">
            <a:spcAft>
              <a:spcPts val="1000"/>
            </a:spcAft>
          </a:pPr>
          <a:r>
            <a:rPr lang="en-GB" sz="1100" b="1" i="1">
              <a:solidFill>
                <a:srgbClr val="1F497D"/>
              </a:solidFill>
              <a:effectLst/>
              <a:latin typeface="Calibri" panose="020F0502020204030204" pitchFamily="34" charset="0"/>
              <a:ea typeface="Calibri" panose="020F0502020204030204" pitchFamily="34" charset="0"/>
              <a:cs typeface="Times New Roman" panose="02020603050405020304" pitchFamily="18" charset="0"/>
            </a:rPr>
            <a:t>Aquipu Financial Consultants</a:t>
          </a:r>
          <a:endParaRPr lang="en-GB" sz="900" i="1">
            <a:solidFill>
              <a:srgbClr val="1F497D"/>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3286125</xdr:colOff>
      <xdr:row>3</xdr:row>
      <xdr:rowOff>122500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3286125" cy="694000"/>
        </a:xfrm>
        <a:prstGeom prst="rect">
          <a:avLst/>
        </a:prstGeom>
      </xdr:spPr>
    </xdr:pic>
    <xdr:clientData/>
  </xdr:twoCellAnchor>
  <xdr:twoCellAnchor editAs="oneCell">
    <xdr:from>
      <xdr:col>5</xdr:col>
      <xdr:colOff>9526</xdr:colOff>
      <xdr:row>0</xdr:row>
      <xdr:rowOff>114299</xdr:rowOff>
    </xdr:from>
    <xdr:to>
      <xdr:col>9</xdr:col>
      <xdr:colOff>114301</xdr:colOff>
      <xdr:row>4</xdr:row>
      <xdr:rowOff>85724</xdr:rowOff>
    </xdr:to>
    <xdr:pic>
      <xdr:nvPicPr>
        <xdr:cNvPr id="3" name="Picture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938839" y="114299"/>
          <a:ext cx="1409700" cy="695325"/>
        </a:xfrm>
        <a:prstGeom prst="rect">
          <a:avLst/>
        </a:prstGeom>
        <a:noFill/>
        <a:ln>
          <a:noFill/>
        </a:ln>
      </xdr:spPr>
    </xdr:pic>
    <xdr:clientData/>
  </xdr:twoCellAnchor>
  <xdr:twoCellAnchor>
    <xdr:from>
      <xdr:col>5</xdr:col>
      <xdr:colOff>14288</xdr:colOff>
      <xdr:row>4</xdr:row>
      <xdr:rowOff>19050</xdr:rowOff>
    </xdr:from>
    <xdr:to>
      <xdr:col>9</xdr:col>
      <xdr:colOff>195263</xdr:colOff>
      <xdr:row>6</xdr:row>
      <xdr:rowOff>133350</xdr:rowOff>
    </xdr:to>
    <xdr:sp macro="" textlink="">
      <xdr:nvSpPr>
        <xdr:cNvPr id="4" name="Text Box 1">
          <a:extLst>
            <a:ext uri="{FF2B5EF4-FFF2-40B4-BE49-F238E27FC236}">
              <a16:creationId xmlns:a16="http://schemas.microsoft.com/office/drawing/2014/main" id="{00000000-0008-0000-0300-000004000000}"/>
            </a:ext>
          </a:extLst>
        </xdr:cNvPr>
        <xdr:cNvSpPr txBox="1"/>
      </xdr:nvSpPr>
      <xdr:spPr>
        <a:xfrm>
          <a:off x="5943601" y="742950"/>
          <a:ext cx="1485900" cy="476250"/>
        </a:xfrm>
        <a:prstGeom prst="rect">
          <a:avLst/>
        </a:prstGeom>
        <a:solidFill>
          <a:prstClr val="white"/>
        </a:solidFill>
        <a:ln>
          <a:noFill/>
        </a:ln>
        <a:effectLst/>
      </xdr:spPr>
      <xdr:txBody>
        <a:bodyPr rot="0" spcFirstLastPara="0" vert="horz" wrap="square" lIns="0" tIns="0" rIns="0" bIns="0" numCol="1" spcCol="0" rtlCol="0" fromWordArt="0" anchor="t" anchorCtr="0" forceAA="0" compatLnSpc="1">
          <a:prstTxWarp prst="textNoShape">
            <a:avLst/>
          </a:prstTxWarp>
          <a:noAutofit/>
        </a:bodyPr>
        <a:lstStyle/>
        <a:p>
          <a:pPr algn="ctr">
            <a:spcAft>
              <a:spcPts val="1000"/>
            </a:spcAft>
          </a:pPr>
          <a:r>
            <a:rPr lang="en-GB" sz="1100" b="1" i="1">
              <a:solidFill>
                <a:srgbClr val="1F497D"/>
              </a:solidFill>
              <a:effectLst/>
              <a:latin typeface="Calibri" panose="020F0502020204030204" pitchFamily="34" charset="0"/>
              <a:ea typeface="Calibri" panose="020F0502020204030204" pitchFamily="34" charset="0"/>
              <a:cs typeface="Times New Roman" panose="02020603050405020304" pitchFamily="18" charset="0"/>
            </a:rPr>
            <a:t>Aquipu Financial Consultants</a:t>
          </a:r>
          <a:endParaRPr lang="en-GB" sz="900" i="1">
            <a:solidFill>
              <a:srgbClr val="1F497D"/>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mb@aquipu.co.uk"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L55"/>
  <sheetViews>
    <sheetView showGridLines="0" tabSelected="1" workbookViewId="0">
      <selection activeCell="B20" sqref="B20"/>
    </sheetView>
  </sheetViews>
  <sheetFormatPr defaultRowHeight="14.25" x14ac:dyDescent="0.45"/>
  <cols>
    <col min="1" max="1" width="4.46484375" customWidth="1"/>
    <col min="2" max="2" width="11" customWidth="1"/>
    <col min="12" max="12" width="13.86328125" customWidth="1"/>
  </cols>
  <sheetData>
    <row r="6" spans="2:12" ht="18" x14ac:dyDescent="0.55000000000000004">
      <c r="B6" s="63" t="s">
        <v>0</v>
      </c>
    </row>
    <row r="8" spans="2:12" x14ac:dyDescent="0.45">
      <c r="B8" s="62" t="s">
        <v>1</v>
      </c>
    </row>
    <row r="9" spans="2:12" x14ac:dyDescent="0.45">
      <c r="B9" s="64" t="s">
        <v>2</v>
      </c>
      <c r="C9" s="65"/>
      <c r="D9" s="65"/>
      <c r="E9" s="65"/>
      <c r="F9" s="65"/>
      <c r="G9" s="65"/>
      <c r="H9" s="65"/>
      <c r="I9" s="65"/>
      <c r="J9" s="65"/>
      <c r="K9" s="65"/>
      <c r="L9" s="66"/>
    </row>
    <row r="10" spans="2:12" x14ac:dyDescent="0.45">
      <c r="B10" s="73" t="s">
        <v>3</v>
      </c>
      <c r="D10" s="68"/>
      <c r="E10" s="68"/>
      <c r="F10" s="68"/>
      <c r="G10" s="68"/>
      <c r="H10" s="68"/>
      <c r="I10" s="68"/>
      <c r="J10" s="68"/>
      <c r="K10" s="68"/>
      <c r="L10" s="69"/>
    </row>
    <row r="11" spans="2:12" x14ac:dyDescent="0.45">
      <c r="B11" s="73" t="s">
        <v>4</v>
      </c>
      <c r="D11" s="68"/>
      <c r="E11" s="68"/>
      <c r="F11" s="68"/>
      <c r="G11" s="68"/>
      <c r="H11" s="68"/>
      <c r="I11" s="68"/>
      <c r="J11" s="68"/>
      <c r="K11" s="68"/>
      <c r="L11" s="69"/>
    </row>
    <row r="12" spans="2:12" x14ac:dyDescent="0.45">
      <c r="B12" s="73" t="s">
        <v>5</v>
      </c>
      <c r="D12" s="68"/>
      <c r="E12" s="68"/>
      <c r="F12" s="68"/>
      <c r="G12" s="68"/>
      <c r="H12" s="68"/>
      <c r="I12" s="68"/>
      <c r="J12" s="68"/>
      <c r="K12" s="68"/>
      <c r="L12" s="69"/>
    </row>
    <row r="13" spans="2:12" x14ac:dyDescent="0.45">
      <c r="B13" s="91" t="s">
        <v>6</v>
      </c>
      <c r="D13" s="68"/>
      <c r="E13" s="68"/>
      <c r="F13" s="68"/>
      <c r="G13" s="68"/>
      <c r="H13" s="68"/>
      <c r="I13" s="68"/>
      <c r="J13" s="68"/>
      <c r="K13" s="68"/>
      <c r="L13" s="69"/>
    </row>
    <row r="14" spans="2:12" x14ac:dyDescent="0.45">
      <c r="B14" s="91" t="s">
        <v>7</v>
      </c>
      <c r="D14" s="68"/>
      <c r="E14" s="68"/>
      <c r="F14" s="68"/>
      <c r="G14" s="68"/>
      <c r="H14" s="68"/>
      <c r="I14" s="68"/>
      <c r="J14" s="68"/>
      <c r="K14" s="68"/>
      <c r="L14" s="69"/>
    </row>
    <row r="15" spans="2:12" x14ac:dyDescent="0.45">
      <c r="B15" s="67" t="s">
        <v>8</v>
      </c>
      <c r="C15" s="68"/>
      <c r="D15" s="68"/>
      <c r="E15" s="68"/>
      <c r="F15" s="68"/>
      <c r="G15" s="68"/>
      <c r="H15" s="68"/>
      <c r="I15" s="68"/>
      <c r="J15" s="68"/>
      <c r="K15" s="68"/>
      <c r="L15" s="69"/>
    </row>
    <row r="16" spans="2:12" x14ac:dyDescent="0.45">
      <c r="B16" s="115" t="s">
        <v>9</v>
      </c>
      <c r="C16" s="113"/>
      <c r="D16" s="113"/>
      <c r="E16" s="113"/>
      <c r="F16" s="113"/>
      <c r="G16" s="113"/>
      <c r="H16" s="113"/>
      <c r="I16" s="113"/>
      <c r="J16" s="113"/>
      <c r="K16" s="68"/>
      <c r="L16" s="69"/>
    </row>
    <row r="17" spans="2:12" x14ac:dyDescent="0.45">
      <c r="B17" s="115" t="s">
        <v>10</v>
      </c>
      <c r="C17" s="113"/>
      <c r="D17" s="113"/>
      <c r="E17" s="113"/>
      <c r="F17" s="113"/>
      <c r="G17" s="113"/>
      <c r="H17" s="113"/>
      <c r="I17" s="113"/>
      <c r="J17" s="113"/>
      <c r="K17" s="68"/>
      <c r="L17" s="69"/>
    </row>
    <row r="18" spans="2:12" x14ac:dyDescent="0.45">
      <c r="B18" s="67" t="s">
        <v>11</v>
      </c>
      <c r="C18" s="68"/>
      <c r="D18" s="68"/>
      <c r="E18" s="68"/>
      <c r="F18" s="68"/>
      <c r="G18" s="68"/>
      <c r="H18" s="68"/>
      <c r="I18" s="68"/>
      <c r="J18" s="68"/>
      <c r="K18" s="68"/>
      <c r="L18" s="69"/>
    </row>
    <row r="19" spans="2:12" x14ac:dyDescent="0.45">
      <c r="B19" s="67" t="s">
        <v>12</v>
      </c>
      <c r="C19" s="68"/>
      <c r="D19" s="68"/>
      <c r="E19" s="68"/>
      <c r="F19" s="68"/>
      <c r="G19" s="68"/>
      <c r="H19" s="68"/>
      <c r="I19" s="68"/>
      <c r="J19" s="68"/>
      <c r="K19" s="68"/>
      <c r="L19" s="69"/>
    </row>
    <row r="20" spans="2:12" x14ac:dyDescent="0.45">
      <c r="B20" s="70" t="s">
        <v>231</v>
      </c>
      <c r="C20" s="71"/>
      <c r="D20" s="71"/>
      <c r="E20" s="71"/>
      <c r="F20" s="71"/>
      <c r="G20" s="71"/>
      <c r="H20" s="71"/>
      <c r="I20" s="71"/>
      <c r="J20" s="71"/>
      <c r="K20" s="71"/>
      <c r="L20" s="72"/>
    </row>
    <row r="22" spans="2:12" x14ac:dyDescent="0.45">
      <c r="B22" s="62" t="s">
        <v>13</v>
      </c>
    </row>
    <row r="23" spans="2:12" x14ac:dyDescent="0.45">
      <c r="B23" s="64" t="s">
        <v>14</v>
      </c>
      <c r="C23" s="65"/>
      <c r="D23" s="65"/>
      <c r="E23" s="65"/>
      <c r="F23" s="65"/>
      <c r="G23" s="65"/>
      <c r="H23" s="65"/>
      <c r="I23" s="65"/>
      <c r="J23" s="65"/>
      <c r="K23" s="65"/>
      <c r="L23" s="66"/>
    </row>
    <row r="24" spans="2:12" x14ac:dyDescent="0.45">
      <c r="B24" s="67" t="s">
        <v>15</v>
      </c>
      <c r="C24" s="68"/>
      <c r="D24" s="68"/>
      <c r="E24" s="68"/>
      <c r="F24" s="68"/>
      <c r="G24" s="68"/>
      <c r="H24" s="68"/>
      <c r="I24" s="68"/>
      <c r="J24" s="68"/>
      <c r="K24" s="68"/>
      <c r="L24" s="69"/>
    </row>
    <row r="25" spans="2:12" x14ac:dyDescent="0.45">
      <c r="B25" s="67" t="s">
        <v>16</v>
      </c>
      <c r="C25" s="68"/>
      <c r="D25" s="68"/>
      <c r="E25" s="68"/>
      <c r="F25" s="68"/>
      <c r="G25" s="68"/>
      <c r="H25" s="68"/>
      <c r="I25" s="68"/>
      <c r="J25" s="68"/>
      <c r="K25" s="68"/>
      <c r="L25" s="69"/>
    </row>
    <row r="26" spans="2:12" x14ac:dyDescent="0.45">
      <c r="B26" s="67" t="s">
        <v>17</v>
      </c>
      <c r="C26" s="68"/>
      <c r="D26" s="68"/>
      <c r="E26" s="68"/>
      <c r="F26" s="68"/>
      <c r="G26" s="68"/>
      <c r="H26" s="68"/>
      <c r="I26" s="68"/>
      <c r="J26" s="68"/>
      <c r="K26" s="68"/>
      <c r="L26" s="69"/>
    </row>
    <row r="27" spans="2:12" x14ac:dyDescent="0.45">
      <c r="B27" s="67" t="s">
        <v>18</v>
      </c>
      <c r="C27" s="68"/>
      <c r="D27" s="68"/>
      <c r="E27" s="68"/>
      <c r="F27" s="68"/>
      <c r="G27" s="68"/>
      <c r="H27" s="68"/>
      <c r="I27" s="68"/>
      <c r="J27" s="68"/>
      <c r="K27" s="68"/>
      <c r="L27" s="69"/>
    </row>
    <row r="28" spans="2:12" x14ac:dyDescent="0.45">
      <c r="B28" s="111" t="s">
        <v>19</v>
      </c>
      <c r="C28" s="68"/>
      <c r="D28" s="68"/>
      <c r="E28" s="68"/>
      <c r="F28" s="68"/>
      <c r="G28" s="68"/>
      <c r="H28" s="68"/>
      <c r="I28" s="68"/>
      <c r="J28" s="68"/>
      <c r="K28" s="68"/>
      <c r="L28" s="69"/>
    </row>
    <row r="29" spans="2:12" x14ac:dyDescent="0.45">
      <c r="B29" s="111" t="s">
        <v>20</v>
      </c>
      <c r="C29" s="68"/>
      <c r="D29" s="68"/>
      <c r="E29" s="68"/>
      <c r="F29" s="68"/>
      <c r="G29" s="68"/>
      <c r="H29" s="68"/>
      <c r="I29" s="68"/>
      <c r="J29" s="68"/>
      <c r="K29" s="68"/>
      <c r="L29" s="69"/>
    </row>
    <row r="30" spans="2:12" x14ac:dyDescent="0.45">
      <c r="B30" s="111" t="s">
        <v>21</v>
      </c>
      <c r="C30" s="68"/>
      <c r="D30" s="68"/>
      <c r="E30" s="68"/>
      <c r="F30" s="68"/>
      <c r="G30" s="68"/>
      <c r="H30" s="68"/>
      <c r="I30" s="68"/>
      <c r="J30" s="68"/>
      <c r="K30" s="68"/>
      <c r="L30" s="69"/>
    </row>
    <row r="31" spans="2:12" x14ac:dyDescent="0.45">
      <c r="B31" s="116" t="s">
        <v>22</v>
      </c>
      <c r="C31" s="68"/>
      <c r="D31" s="68"/>
      <c r="E31" s="68"/>
      <c r="F31" s="68"/>
      <c r="G31" s="68"/>
      <c r="H31" s="68"/>
      <c r="I31" s="68"/>
      <c r="J31" s="68"/>
      <c r="K31" s="68"/>
      <c r="L31" s="69"/>
    </row>
    <row r="32" spans="2:12" x14ac:dyDescent="0.45">
      <c r="B32" s="118" t="s">
        <v>23</v>
      </c>
      <c r="C32" s="113"/>
      <c r="D32" s="113"/>
      <c r="E32" s="113"/>
      <c r="F32" s="113"/>
      <c r="G32" s="113"/>
      <c r="H32" s="113"/>
      <c r="I32" s="113"/>
      <c r="J32" s="113"/>
      <c r="K32" s="113"/>
      <c r="L32" s="119"/>
    </row>
    <row r="33" spans="2:12" x14ac:dyDescent="0.45">
      <c r="B33" s="120" t="s">
        <v>24</v>
      </c>
      <c r="C33" s="117"/>
      <c r="D33" s="117"/>
      <c r="E33" s="117"/>
      <c r="F33" s="117"/>
      <c r="G33" s="117"/>
      <c r="H33" s="117"/>
      <c r="I33" s="117"/>
      <c r="J33" s="117"/>
      <c r="K33" s="117"/>
      <c r="L33" s="121"/>
    </row>
    <row r="34" spans="2:12" x14ac:dyDescent="0.45">
      <c r="B34" s="62" t="s">
        <v>25</v>
      </c>
    </row>
    <row r="35" spans="2:12" ht="30" customHeight="1" x14ac:dyDescent="0.45">
      <c r="B35" s="124" t="s">
        <v>229</v>
      </c>
      <c r="C35" s="125"/>
      <c r="D35" s="125"/>
      <c r="E35" s="125"/>
      <c r="F35" s="125"/>
      <c r="G35" s="125"/>
      <c r="H35" s="125"/>
      <c r="I35" s="125"/>
      <c r="J35" s="125"/>
      <c r="K35" s="125"/>
      <c r="L35" s="126"/>
    </row>
    <row r="36" spans="2:12" x14ac:dyDescent="0.45">
      <c r="B36" s="127"/>
      <c r="C36" s="128"/>
      <c r="D36" s="128"/>
      <c r="E36" s="128"/>
      <c r="F36" s="128"/>
      <c r="G36" s="128"/>
      <c r="H36" s="128"/>
      <c r="I36" s="128"/>
      <c r="J36" s="128"/>
      <c r="K36" s="128"/>
      <c r="L36" s="129"/>
    </row>
    <row r="37" spans="2:12" x14ac:dyDescent="0.45">
      <c r="B37" s="127"/>
      <c r="C37" s="128"/>
      <c r="D37" s="128"/>
      <c r="E37" s="128"/>
      <c r="F37" s="128"/>
      <c r="G37" s="128"/>
      <c r="H37" s="128"/>
      <c r="I37" s="128"/>
      <c r="J37" s="128"/>
      <c r="K37" s="128"/>
      <c r="L37" s="129"/>
    </row>
    <row r="38" spans="2:12" x14ac:dyDescent="0.45">
      <c r="B38" s="127"/>
      <c r="C38" s="128"/>
      <c r="D38" s="128"/>
      <c r="E38" s="128"/>
      <c r="F38" s="128"/>
      <c r="G38" s="128"/>
      <c r="H38" s="128"/>
      <c r="I38" s="128"/>
      <c r="J38" s="128"/>
      <c r="K38" s="128"/>
      <c r="L38" s="129"/>
    </row>
    <row r="39" spans="2:12" x14ac:dyDescent="0.45">
      <c r="B39" s="127"/>
      <c r="C39" s="128"/>
      <c r="D39" s="128"/>
      <c r="E39" s="128"/>
      <c r="F39" s="128"/>
      <c r="G39" s="128"/>
      <c r="H39" s="128"/>
      <c r="I39" s="128"/>
      <c r="J39" s="128"/>
      <c r="K39" s="128"/>
      <c r="L39" s="129"/>
    </row>
    <row r="40" spans="2:12" x14ac:dyDescent="0.45">
      <c r="B40" s="130"/>
      <c r="C40" s="131"/>
      <c r="D40" s="131"/>
      <c r="E40" s="131"/>
      <c r="F40" s="131"/>
      <c r="G40" s="131"/>
      <c r="H40" s="131"/>
      <c r="I40" s="131"/>
      <c r="J40" s="131"/>
      <c r="K40" s="131"/>
      <c r="L40" s="132"/>
    </row>
    <row r="41" spans="2:12" x14ac:dyDescent="0.45">
      <c r="C41" s="90"/>
      <c r="D41" s="90"/>
      <c r="E41" s="90"/>
      <c r="F41" s="90"/>
      <c r="G41" s="90"/>
      <c r="H41" s="90"/>
      <c r="I41" s="90"/>
      <c r="J41" s="90"/>
      <c r="K41" s="90"/>
      <c r="L41" s="90"/>
    </row>
    <row r="43" spans="2:12" x14ac:dyDescent="0.45">
      <c r="B43" s="62" t="s">
        <v>26</v>
      </c>
    </row>
    <row r="44" spans="2:12" x14ac:dyDescent="0.45">
      <c r="B44" s="64" t="s">
        <v>27</v>
      </c>
      <c r="C44" s="65"/>
      <c r="D44" s="65"/>
      <c r="E44" s="65"/>
      <c r="F44" s="65"/>
      <c r="G44" s="65"/>
      <c r="H44" s="65"/>
      <c r="I44" s="65"/>
      <c r="J44" s="65"/>
      <c r="K44" s="96"/>
      <c r="L44" s="97"/>
    </row>
    <row r="45" spans="2:12" ht="28.5" customHeight="1" x14ac:dyDescent="0.45">
      <c r="B45" s="133" t="s">
        <v>28</v>
      </c>
      <c r="C45" s="134"/>
      <c r="D45" s="134"/>
      <c r="E45" s="134"/>
      <c r="F45" s="134"/>
      <c r="G45" s="134"/>
      <c r="H45" s="106" t="s">
        <v>29</v>
      </c>
      <c r="I45" s="103"/>
      <c r="J45" s="68" t="s">
        <v>30</v>
      </c>
      <c r="K45" s="104"/>
      <c r="L45" s="105"/>
    </row>
    <row r="46" spans="2:12" x14ac:dyDescent="0.45">
      <c r="B46" s="67" t="s">
        <v>31</v>
      </c>
      <c r="C46" s="68"/>
      <c r="D46" s="68"/>
      <c r="E46" s="68"/>
      <c r="F46" s="68"/>
      <c r="G46" s="68"/>
      <c r="H46" s="68"/>
      <c r="I46" s="68"/>
      <c r="J46" s="68"/>
      <c r="K46" s="98"/>
      <c r="L46" s="99"/>
    </row>
    <row r="47" spans="2:12" x14ac:dyDescent="0.45">
      <c r="B47" s="67" t="s">
        <v>32</v>
      </c>
      <c r="C47" s="68"/>
      <c r="D47" s="68"/>
      <c r="E47" s="68"/>
      <c r="F47" s="68"/>
      <c r="G47" s="68"/>
      <c r="H47" s="68"/>
      <c r="I47" s="68"/>
      <c r="J47" s="68"/>
      <c r="K47" s="100"/>
      <c r="L47" s="101"/>
    </row>
    <row r="48" spans="2:12" x14ac:dyDescent="0.45">
      <c r="B48" s="70" t="s">
        <v>33</v>
      </c>
      <c r="C48" s="71"/>
      <c r="D48" s="71"/>
      <c r="E48" s="71"/>
      <c r="F48" s="71"/>
      <c r="G48" s="71"/>
      <c r="H48" s="71"/>
      <c r="I48" s="71"/>
      <c r="J48" s="71"/>
      <c r="K48" s="109"/>
      <c r="L48" s="110"/>
    </row>
    <row r="50" spans="2:12" x14ac:dyDescent="0.45">
      <c r="B50" s="62" t="s">
        <v>34</v>
      </c>
    </row>
    <row r="51" spans="2:12" x14ac:dyDescent="0.45">
      <c r="B51" s="64" t="s">
        <v>35</v>
      </c>
      <c r="C51" s="65"/>
      <c r="D51" s="65"/>
      <c r="E51" s="65"/>
      <c r="F51" s="65"/>
      <c r="G51" s="65"/>
      <c r="H51" s="65"/>
      <c r="I51" s="65"/>
      <c r="J51" s="65"/>
      <c r="K51" s="65"/>
      <c r="L51" s="66"/>
    </row>
    <row r="52" spans="2:12" x14ac:dyDescent="0.45">
      <c r="B52" s="67" t="s">
        <v>36</v>
      </c>
      <c r="C52" s="68"/>
      <c r="D52" s="68"/>
      <c r="E52" s="68"/>
      <c r="F52" s="68"/>
      <c r="G52" s="68"/>
      <c r="H52" s="68"/>
      <c r="I52" s="68"/>
      <c r="J52" s="68"/>
      <c r="K52" s="68"/>
      <c r="L52" s="69"/>
    </row>
    <row r="53" spans="2:12" x14ac:dyDescent="0.45">
      <c r="B53" s="67" t="s">
        <v>37</v>
      </c>
      <c r="C53" s="68"/>
      <c r="D53" s="68"/>
      <c r="E53" s="68"/>
      <c r="F53" s="68"/>
      <c r="G53" s="68"/>
      <c r="H53" s="68"/>
      <c r="I53" s="68"/>
      <c r="J53" s="68"/>
      <c r="K53" s="68"/>
      <c r="L53" s="69"/>
    </row>
    <row r="54" spans="2:12" x14ac:dyDescent="0.45">
      <c r="B54" s="102" t="s">
        <v>38</v>
      </c>
      <c r="C54" s="68"/>
      <c r="D54" s="68"/>
      <c r="E54" s="68"/>
      <c r="F54" s="68"/>
      <c r="G54" s="68"/>
      <c r="H54" s="68"/>
      <c r="I54" s="68"/>
      <c r="J54" s="68"/>
      <c r="K54" s="68"/>
      <c r="L54" s="69"/>
    </row>
    <row r="55" spans="2:12" x14ac:dyDescent="0.45">
      <c r="B55" s="70"/>
      <c r="C55" s="71"/>
      <c r="D55" s="71"/>
      <c r="E55" s="71"/>
      <c r="F55" s="71"/>
      <c r="G55" s="71"/>
      <c r="H55" s="71"/>
      <c r="I55" s="71"/>
      <c r="J55" s="71"/>
      <c r="K55" s="71"/>
      <c r="L55" s="72"/>
    </row>
  </sheetData>
  <mergeCells count="2">
    <mergeCell ref="B35:L40"/>
    <mergeCell ref="B45:G45"/>
  </mergeCells>
  <hyperlinks>
    <hyperlink ref="B54" r:id="rId1"/>
  </hyperlinks>
  <pageMargins left="0.7" right="0.7" top="0.75" bottom="0.75" header="0.3" footer="0.3"/>
  <pageSetup paperSize="9" orientation="portrait" horizontalDpi="4294967293" verticalDpi="4294967293"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R138"/>
  <sheetViews>
    <sheetView workbookViewId="0">
      <pane xSplit="2" topLeftCell="C1" activePane="topRight" state="frozen"/>
      <selection pane="topRight" activeCell="C5" sqref="C5:D5"/>
    </sheetView>
  </sheetViews>
  <sheetFormatPr defaultColWidth="0" defaultRowHeight="14.25" x14ac:dyDescent="0.45"/>
  <cols>
    <col min="1" max="1" width="54.53125" customWidth="1"/>
    <col min="2" max="2" width="17.53125" customWidth="1"/>
    <col min="3" max="3" width="12.1328125" customWidth="1"/>
    <col min="4" max="9" width="11.1328125" bestFit="1" customWidth="1"/>
    <col min="10" max="11" width="12.53125" bestFit="1" customWidth="1"/>
    <col min="12" max="12" width="11.1328125" bestFit="1" customWidth="1"/>
    <col min="13" max="14" width="12.53125" bestFit="1" customWidth="1"/>
    <col min="15" max="15" width="11.1328125" bestFit="1" customWidth="1"/>
    <col min="16" max="19" width="12.53125" bestFit="1" customWidth="1"/>
    <col min="20" max="20" width="9.53125" bestFit="1" customWidth="1"/>
    <col min="21" max="22" width="12.53125" bestFit="1" customWidth="1"/>
    <col min="23" max="23" width="9.53125" bestFit="1" customWidth="1"/>
    <col min="24" max="25" width="12.53125" bestFit="1" customWidth="1"/>
    <col min="26" max="42" width="9.53125" bestFit="1" customWidth="1"/>
    <col min="43" max="44" width="9.1328125" customWidth="1"/>
    <col min="45" max="16384" width="9.1328125" hidden="1"/>
  </cols>
  <sheetData>
    <row r="2" spans="1:9" x14ac:dyDescent="0.45">
      <c r="C2" s="70" t="s">
        <v>231</v>
      </c>
    </row>
    <row r="5" spans="1:9" ht="27.75" customHeight="1" x14ac:dyDescent="0.45">
      <c r="A5" s="32"/>
      <c r="F5" s="122" t="s">
        <v>230</v>
      </c>
      <c r="G5" s="123"/>
      <c r="H5" s="80"/>
      <c r="I5" s="81"/>
    </row>
    <row r="6" spans="1:9" x14ac:dyDescent="0.45">
      <c r="A6" s="114" t="s">
        <v>39</v>
      </c>
      <c r="B6" s="1">
        <v>100</v>
      </c>
      <c r="F6" s="82" t="s">
        <v>40</v>
      </c>
      <c r="G6" s="83"/>
      <c r="H6" s="83"/>
      <c r="I6" s="84">
        <f ca="1">SUM('Monthly Outputs'!C54:AP54)</f>
        <v>35964.960999999981</v>
      </c>
    </row>
    <row r="7" spans="1:9" x14ac:dyDescent="0.45">
      <c r="A7" s="43" t="s">
        <v>41</v>
      </c>
      <c r="B7" s="42"/>
      <c r="F7" s="82" t="s">
        <v>42</v>
      </c>
      <c r="G7" s="83"/>
      <c r="H7" s="83"/>
      <c r="I7" s="84">
        <f>'Monthly Outputs'!AP73</f>
        <v>44909.433333333334</v>
      </c>
    </row>
    <row r="8" spans="1:9" x14ac:dyDescent="0.45">
      <c r="A8" s="43" t="s">
        <v>43</v>
      </c>
      <c r="B8" s="57" t="s">
        <v>44</v>
      </c>
      <c r="F8" s="82" t="s">
        <v>45</v>
      </c>
      <c r="G8" s="83"/>
      <c r="H8" s="83"/>
      <c r="I8" s="85">
        <f>SUM('Monthly Outputs'!C24:AP24)/SUM('Monthly Outputs'!C16:AP16)</f>
        <v>0.31667803610775086</v>
      </c>
    </row>
    <row r="9" spans="1:9" x14ac:dyDescent="0.45">
      <c r="A9" s="43" t="s">
        <v>46</v>
      </c>
      <c r="B9" s="56" t="s">
        <v>47</v>
      </c>
      <c r="F9" s="82" t="s">
        <v>48</v>
      </c>
      <c r="G9" s="83"/>
      <c r="H9" s="83"/>
      <c r="I9" s="84">
        <f>SUM('Monthly Outputs'!C33:AP33)</f>
        <v>31136.791666666661</v>
      </c>
    </row>
    <row r="10" spans="1:9" x14ac:dyDescent="0.45">
      <c r="A10" s="43" t="s">
        <v>49</v>
      </c>
      <c r="B10" s="89" t="s">
        <v>50</v>
      </c>
      <c r="F10" s="86"/>
      <c r="G10" s="87"/>
      <c r="H10" s="87"/>
      <c r="I10" s="88"/>
    </row>
    <row r="11" spans="1:9" x14ac:dyDescent="0.45">
      <c r="A11" s="58" t="s">
        <v>51</v>
      </c>
      <c r="B11" s="135" t="s">
        <v>52</v>
      </c>
      <c r="C11" s="135"/>
    </row>
    <row r="12" spans="1:9" x14ac:dyDescent="0.45">
      <c r="A12" t="s">
        <v>53</v>
      </c>
      <c r="B12" t="s">
        <v>54</v>
      </c>
      <c r="C12" s="2">
        <v>42614</v>
      </c>
    </row>
    <row r="13" spans="1:9" x14ac:dyDescent="0.45">
      <c r="A13" t="s">
        <v>55</v>
      </c>
      <c r="B13" t="s">
        <v>56</v>
      </c>
      <c r="C13" s="1">
        <v>1000</v>
      </c>
    </row>
    <row r="14" spans="1:9" x14ac:dyDescent="0.45">
      <c r="A14" t="s">
        <v>57</v>
      </c>
      <c r="B14" t="s">
        <v>58</v>
      </c>
      <c r="C14" s="21">
        <v>5</v>
      </c>
    </row>
    <row r="15" spans="1:9" x14ac:dyDescent="0.45">
      <c r="A15" t="s">
        <v>59</v>
      </c>
      <c r="B15" t="s">
        <v>60</v>
      </c>
      <c r="C15" s="59" t="s">
        <v>61</v>
      </c>
    </row>
    <row r="16" spans="1:9" x14ac:dyDescent="0.45">
      <c r="A16" t="s">
        <v>62</v>
      </c>
      <c r="B16" t="s">
        <v>63</v>
      </c>
      <c r="C16" s="5">
        <v>0.02</v>
      </c>
      <c r="D16" s="10" t="s">
        <v>64</v>
      </c>
    </row>
    <row r="17" spans="1:6" x14ac:dyDescent="0.45">
      <c r="A17" t="s">
        <v>65</v>
      </c>
      <c r="B17" t="s">
        <v>66</v>
      </c>
      <c r="C17" s="5">
        <v>0.05</v>
      </c>
    </row>
    <row r="18" spans="1:6" x14ac:dyDescent="0.45">
      <c r="A18" t="s">
        <v>67</v>
      </c>
      <c r="B18" t="s">
        <v>68</v>
      </c>
      <c r="C18" s="7" t="s">
        <v>69</v>
      </c>
      <c r="E18" s="108" t="s">
        <v>70</v>
      </c>
      <c r="F18" s="107">
        <f>MATCH(C18,List!A2:A13,0)</f>
        <v>5</v>
      </c>
    </row>
    <row r="19" spans="1:6" x14ac:dyDescent="0.45">
      <c r="A19" t="s">
        <v>71</v>
      </c>
      <c r="B19" t="s">
        <v>29</v>
      </c>
      <c r="C19" s="21">
        <v>3.5</v>
      </c>
    </row>
    <row r="20" spans="1:6" x14ac:dyDescent="0.45">
      <c r="A20" t="s">
        <v>72</v>
      </c>
      <c r="B20" t="s">
        <v>73</v>
      </c>
      <c r="C20" s="22">
        <v>1000</v>
      </c>
    </row>
    <row r="21" spans="1:6" x14ac:dyDescent="0.45">
      <c r="A21" t="s">
        <v>74</v>
      </c>
      <c r="B21" t="s">
        <v>29</v>
      </c>
      <c r="C21" s="22">
        <v>250</v>
      </c>
    </row>
    <row r="22" spans="1:6" x14ac:dyDescent="0.45">
      <c r="A22" t="s">
        <v>75</v>
      </c>
      <c r="B22" t="s">
        <v>76</v>
      </c>
      <c r="C22" s="22">
        <v>400</v>
      </c>
    </row>
    <row r="23" spans="1:6" x14ac:dyDescent="0.45">
      <c r="A23" t="s">
        <v>77</v>
      </c>
      <c r="B23" t="s">
        <v>78</v>
      </c>
      <c r="C23" s="34">
        <v>42705</v>
      </c>
      <c r="D23" s="36">
        <v>42825</v>
      </c>
      <c r="E23" s="36">
        <v>42916</v>
      </c>
      <c r="F23" s="36">
        <v>43585</v>
      </c>
    </row>
    <row r="24" spans="1:6" x14ac:dyDescent="0.45">
      <c r="A24" t="s">
        <v>79</v>
      </c>
      <c r="B24" t="s">
        <v>76</v>
      </c>
      <c r="C24" s="35">
        <v>100</v>
      </c>
      <c r="D24" s="37">
        <v>250</v>
      </c>
      <c r="E24" s="37">
        <v>50</v>
      </c>
      <c r="F24" s="37">
        <v>500</v>
      </c>
    </row>
    <row r="25" spans="1:6" x14ac:dyDescent="0.45">
      <c r="A25" t="s">
        <v>80</v>
      </c>
      <c r="B25" t="s">
        <v>81</v>
      </c>
      <c r="C25" s="5">
        <v>0.03</v>
      </c>
    </row>
    <row r="26" spans="1:6" x14ac:dyDescent="0.45">
      <c r="A26" t="s">
        <v>82</v>
      </c>
      <c r="B26" t="s">
        <v>83</v>
      </c>
      <c r="C26" s="20">
        <v>4</v>
      </c>
    </row>
    <row r="27" spans="1:6" x14ac:dyDescent="0.45">
      <c r="A27" s="33" t="s">
        <v>84</v>
      </c>
      <c r="B27" s="33" t="s">
        <v>85</v>
      </c>
      <c r="C27" s="22">
        <v>20000</v>
      </c>
      <c r="D27" t="s">
        <v>86</v>
      </c>
      <c r="E27" s="2">
        <v>42735</v>
      </c>
    </row>
    <row r="28" spans="1:6" x14ac:dyDescent="0.45">
      <c r="A28" t="s">
        <v>87</v>
      </c>
      <c r="B28" t="s">
        <v>78</v>
      </c>
      <c r="C28" s="34">
        <v>42735</v>
      </c>
      <c r="D28" s="36">
        <v>42794</v>
      </c>
      <c r="E28" s="36">
        <v>42916</v>
      </c>
      <c r="F28" s="36">
        <v>43131</v>
      </c>
    </row>
    <row r="29" spans="1:6" x14ac:dyDescent="0.45">
      <c r="A29" t="s">
        <v>88</v>
      </c>
      <c r="B29" t="s">
        <v>76</v>
      </c>
      <c r="C29" s="35">
        <v>5000</v>
      </c>
      <c r="D29" s="37">
        <v>1000</v>
      </c>
      <c r="E29" s="37">
        <v>0</v>
      </c>
      <c r="F29" s="37">
        <v>0</v>
      </c>
    </row>
    <row r="30" spans="1:6" x14ac:dyDescent="0.45">
      <c r="A30" t="s">
        <v>89</v>
      </c>
      <c r="B30" t="s">
        <v>90</v>
      </c>
      <c r="C30" s="7" t="s">
        <v>91</v>
      </c>
      <c r="E30" s="108" t="s">
        <v>70</v>
      </c>
      <c r="F30" s="107">
        <f>INDEX(List!B2:B13,MATCH(C30,List!A2:A13,0))</f>
        <v>1</v>
      </c>
    </row>
    <row r="32" spans="1:6" x14ac:dyDescent="0.45">
      <c r="A32" s="17" t="s">
        <v>92</v>
      </c>
    </row>
    <row r="33" spans="1:4" x14ac:dyDescent="0.45">
      <c r="A33" t="s">
        <v>93</v>
      </c>
      <c r="B33" t="s">
        <v>94</v>
      </c>
      <c r="C33" s="1">
        <v>45</v>
      </c>
    </row>
    <row r="34" spans="1:4" x14ac:dyDescent="0.45">
      <c r="A34" t="s">
        <v>95</v>
      </c>
      <c r="B34" t="s">
        <v>94</v>
      </c>
      <c r="C34" s="1">
        <v>62</v>
      </c>
    </row>
    <row r="35" spans="1:4" x14ac:dyDescent="0.45">
      <c r="A35" s="33" t="s">
        <v>96</v>
      </c>
      <c r="B35" s="33" t="s">
        <v>81</v>
      </c>
      <c r="C35" s="5">
        <v>1</v>
      </c>
      <c r="D35" t="s">
        <v>97</v>
      </c>
    </row>
    <row r="36" spans="1:4" x14ac:dyDescent="0.45">
      <c r="A36" t="s">
        <v>98</v>
      </c>
      <c r="B36" t="s">
        <v>99</v>
      </c>
      <c r="C36" s="5">
        <v>0.2</v>
      </c>
    </row>
    <row r="37" spans="1:4" ht="28.5" x14ac:dyDescent="0.45">
      <c r="A37" s="33" t="s">
        <v>100</v>
      </c>
      <c r="B37" t="s">
        <v>99</v>
      </c>
      <c r="C37" s="5">
        <v>0.12</v>
      </c>
    </row>
    <row r="38" spans="1:4" ht="28.5" x14ac:dyDescent="0.45">
      <c r="A38" s="33" t="s">
        <v>101</v>
      </c>
      <c r="B38" t="s">
        <v>99</v>
      </c>
      <c r="C38" s="5">
        <v>0.01</v>
      </c>
    </row>
    <row r="39" spans="1:4" x14ac:dyDescent="0.45">
      <c r="A39" s="47" t="s">
        <v>102</v>
      </c>
      <c r="B39" s="47" t="s">
        <v>99</v>
      </c>
      <c r="C39" s="54">
        <f>100%-C36-C37-C38</f>
        <v>0.67</v>
      </c>
    </row>
    <row r="40" spans="1:4" x14ac:dyDescent="0.45">
      <c r="A40" t="s">
        <v>103</v>
      </c>
      <c r="B40" t="s">
        <v>104</v>
      </c>
      <c r="C40" s="44" t="s">
        <v>105</v>
      </c>
    </row>
    <row r="42" spans="1:4" x14ac:dyDescent="0.45">
      <c r="A42" s="17" t="s">
        <v>106</v>
      </c>
    </row>
    <row r="43" spans="1:4" x14ac:dyDescent="0.45">
      <c r="A43" s="19" t="s">
        <v>107</v>
      </c>
      <c r="B43" t="s">
        <v>29</v>
      </c>
      <c r="C43" s="92"/>
    </row>
    <row r="44" spans="1:4" x14ac:dyDescent="0.45">
      <c r="A44" t="s">
        <v>108</v>
      </c>
      <c r="B44" t="s">
        <v>29</v>
      </c>
      <c r="C44" s="92"/>
    </row>
    <row r="45" spans="1:4" x14ac:dyDescent="0.45">
      <c r="A45" t="s">
        <v>109</v>
      </c>
      <c r="B45" t="s">
        <v>29</v>
      </c>
      <c r="C45" s="92"/>
    </row>
    <row r="46" spans="1:4" x14ac:dyDescent="0.45">
      <c r="A46" t="s">
        <v>110</v>
      </c>
      <c r="B46" t="s">
        <v>29</v>
      </c>
      <c r="C46" s="92"/>
    </row>
    <row r="47" spans="1:4" x14ac:dyDescent="0.45">
      <c r="A47" t="s">
        <v>111</v>
      </c>
      <c r="B47" t="s">
        <v>29</v>
      </c>
      <c r="C47" s="92"/>
    </row>
    <row r="48" spans="1:4" ht="28.5" x14ac:dyDescent="0.45">
      <c r="A48" s="33" t="s">
        <v>112</v>
      </c>
      <c r="B48" t="s">
        <v>29</v>
      </c>
      <c r="C48" s="92"/>
    </row>
    <row r="49" spans="1:42" x14ac:dyDescent="0.45">
      <c r="A49" t="s">
        <v>113</v>
      </c>
      <c r="B49" t="s">
        <v>29</v>
      </c>
      <c r="C49" s="92"/>
    </row>
    <row r="50" spans="1:42" x14ac:dyDescent="0.45">
      <c r="A50" t="s">
        <v>114</v>
      </c>
      <c r="B50" t="s">
        <v>29</v>
      </c>
      <c r="C50" s="92"/>
    </row>
    <row r="51" spans="1:42" ht="28.5" x14ac:dyDescent="0.45">
      <c r="A51" t="s">
        <v>115</v>
      </c>
      <c r="B51" s="33" t="s">
        <v>116</v>
      </c>
      <c r="C51" s="92"/>
    </row>
    <row r="53" spans="1:42" x14ac:dyDescent="0.45">
      <c r="A53" s="17" t="s">
        <v>117</v>
      </c>
      <c r="C53" s="31">
        <f>'Monthly Outputs'!C9</f>
        <v>42643</v>
      </c>
      <c r="D53" s="31">
        <f>'Monthly Outputs'!D9</f>
        <v>42674</v>
      </c>
      <c r="E53" s="31">
        <f>'Monthly Outputs'!E9</f>
        <v>42704</v>
      </c>
      <c r="F53" s="31">
        <f>'Monthly Outputs'!F9</f>
        <v>42735</v>
      </c>
      <c r="G53" s="31">
        <f>'Monthly Outputs'!G9</f>
        <v>42766</v>
      </c>
      <c r="H53" s="31">
        <f>'Monthly Outputs'!H9</f>
        <v>42794</v>
      </c>
      <c r="I53" s="31">
        <f>'Monthly Outputs'!I9</f>
        <v>42825</v>
      </c>
      <c r="J53" s="31">
        <f>'Monthly Outputs'!J9</f>
        <v>42855</v>
      </c>
      <c r="K53" s="31">
        <f>'Monthly Outputs'!K9</f>
        <v>42886</v>
      </c>
      <c r="L53" s="31">
        <f>'Monthly Outputs'!L9</f>
        <v>42916</v>
      </c>
      <c r="M53" s="31">
        <f>'Monthly Outputs'!M9</f>
        <v>42947</v>
      </c>
      <c r="N53" s="31">
        <f>'Monthly Outputs'!N9</f>
        <v>42978</v>
      </c>
      <c r="O53" s="31">
        <f>'Monthly Outputs'!O9</f>
        <v>43008</v>
      </c>
      <c r="P53" s="31">
        <f>'Monthly Outputs'!P9</f>
        <v>43039</v>
      </c>
      <c r="Q53" s="31">
        <f>'Monthly Outputs'!Q9</f>
        <v>43069</v>
      </c>
      <c r="R53" s="31">
        <f>'Monthly Outputs'!R9</f>
        <v>43100</v>
      </c>
      <c r="S53" s="31">
        <f>'Monthly Outputs'!S9</f>
        <v>43131</v>
      </c>
      <c r="T53" s="31">
        <f>'Monthly Outputs'!T9</f>
        <v>43159</v>
      </c>
      <c r="U53" s="31">
        <f>'Monthly Outputs'!U9</f>
        <v>43190</v>
      </c>
      <c r="V53" s="31">
        <f>'Monthly Outputs'!V9</f>
        <v>43220</v>
      </c>
      <c r="W53" s="31">
        <f>'Monthly Outputs'!W9</f>
        <v>43251</v>
      </c>
      <c r="X53" s="31">
        <f>'Monthly Outputs'!X9</f>
        <v>43281</v>
      </c>
      <c r="Y53" s="31">
        <f>'Monthly Outputs'!Y9</f>
        <v>43312</v>
      </c>
      <c r="Z53" s="31">
        <f>'Monthly Outputs'!Z9</f>
        <v>43343</v>
      </c>
      <c r="AA53" s="31">
        <f>'Monthly Outputs'!AA9</f>
        <v>43373</v>
      </c>
      <c r="AB53" s="31">
        <f>'Monthly Outputs'!AB9</f>
        <v>43404</v>
      </c>
      <c r="AC53" s="31">
        <f>'Monthly Outputs'!AC9</f>
        <v>43434</v>
      </c>
      <c r="AD53" s="31">
        <f>'Monthly Outputs'!AD9</f>
        <v>43465</v>
      </c>
      <c r="AE53" s="31">
        <f>'Monthly Outputs'!AE9</f>
        <v>43496</v>
      </c>
      <c r="AF53" s="31">
        <f>'Monthly Outputs'!AF9</f>
        <v>43524</v>
      </c>
      <c r="AG53" s="31">
        <f>'Monthly Outputs'!AG9</f>
        <v>43555</v>
      </c>
      <c r="AH53" s="31">
        <f>'Monthly Outputs'!AH9</f>
        <v>43585</v>
      </c>
      <c r="AI53" s="31">
        <f>'Monthly Outputs'!AI9</f>
        <v>43616</v>
      </c>
      <c r="AJ53" s="31">
        <f>'Monthly Outputs'!AJ9</f>
        <v>43646</v>
      </c>
      <c r="AK53" s="31">
        <f>'Monthly Outputs'!AK9</f>
        <v>43677</v>
      </c>
      <c r="AL53" s="31">
        <f>'Monthly Outputs'!AL9</f>
        <v>43708</v>
      </c>
      <c r="AM53" s="31">
        <f>'Monthly Outputs'!AM9</f>
        <v>43738</v>
      </c>
      <c r="AN53" s="31">
        <f>'Monthly Outputs'!AN9</f>
        <v>43769</v>
      </c>
      <c r="AO53" s="31">
        <f>'Monthly Outputs'!AO9</f>
        <v>43799</v>
      </c>
      <c r="AP53" s="31">
        <f>'Monthly Outputs'!AP9</f>
        <v>43830</v>
      </c>
    </row>
    <row r="54" spans="1:42" x14ac:dyDescent="0.45">
      <c r="A54" t="s">
        <v>118</v>
      </c>
      <c r="C54" s="11">
        <f>IF(C44&lt;&gt;"",C44,B58)</f>
        <v>0</v>
      </c>
      <c r="D54" s="11">
        <f t="shared" ref="D54:AP54" si="0">C58</f>
        <v>5100</v>
      </c>
      <c r="E54" s="11">
        <f t="shared" si="0"/>
        <v>7750</v>
      </c>
      <c r="F54" s="11">
        <f t="shared" si="0"/>
        <v>7905</v>
      </c>
      <c r="G54" s="11">
        <f t="shared" si="0"/>
        <v>8062.5</v>
      </c>
      <c r="H54" s="11">
        <f t="shared" si="0"/>
        <v>8225</v>
      </c>
      <c r="I54" s="11">
        <f t="shared" si="0"/>
        <v>8390</v>
      </c>
      <c r="J54" s="11">
        <f t="shared" si="0"/>
        <v>8560</v>
      </c>
      <c r="K54" s="11">
        <f t="shared" si="0"/>
        <v>8732.5</v>
      </c>
      <c r="L54" s="11">
        <f t="shared" si="0"/>
        <v>9203.75</v>
      </c>
      <c r="M54" s="11">
        <f t="shared" si="0"/>
        <v>9536.625</v>
      </c>
      <c r="N54" s="11">
        <f t="shared" si="0"/>
        <v>9725.625</v>
      </c>
      <c r="O54" s="11">
        <f t="shared" si="0"/>
        <v>9919.875</v>
      </c>
      <c r="P54" s="11">
        <f t="shared" si="0"/>
        <v>10122</v>
      </c>
      <c r="Q54" s="11">
        <f t="shared" si="0"/>
        <v>10321.5</v>
      </c>
      <c r="R54" s="11">
        <f t="shared" si="0"/>
        <v>10528.875</v>
      </c>
      <c r="S54" s="11">
        <f t="shared" si="0"/>
        <v>10741.5</v>
      </c>
      <c r="T54" s="11">
        <f t="shared" si="0"/>
        <v>10954.125</v>
      </c>
      <c r="U54" s="11">
        <f t="shared" si="0"/>
        <v>11172</v>
      </c>
      <c r="V54" s="11">
        <f t="shared" si="0"/>
        <v>11397.75</v>
      </c>
      <c r="W54" s="11">
        <f t="shared" si="0"/>
        <v>11626.125</v>
      </c>
      <c r="X54" s="11">
        <f t="shared" si="0"/>
        <v>12238.75</v>
      </c>
      <c r="Y54" s="11">
        <f t="shared" si="0"/>
        <v>12672</v>
      </c>
      <c r="Z54" s="11">
        <f t="shared" si="0"/>
        <v>12925</v>
      </c>
      <c r="AA54" s="11">
        <f t="shared" si="0"/>
        <v>13180.75</v>
      </c>
      <c r="AB54" s="11">
        <f t="shared" si="0"/>
        <v>13447.5</v>
      </c>
      <c r="AC54" s="11">
        <f t="shared" si="0"/>
        <v>13714.25</v>
      </c>
      <c r="AD54" s="11">
        <f t="shared" si="0"/>
        <v>13989.25</v>
      </c>
      <c r="AE54" s="11">
        <f t="shared" si="0"/>
        <v>14269.75</v>
      </c>
      <c r="AF54" s="11">
        <f t="shared" si="0"/>
        <v>14555.75</v>
      </c>
      <c r="AG54" s="11">
        <f t="shared" si="0"/>
        <v>14844.5</v>
      </c>
      <c r="AH54" s="11">
        <f t="shared" si="0"/>
        <v>15144.25</v>
      </c>
      <c r="AI54" s="11">
        <f t="shared" si="0"/>
        <v>15449.5</v>
      </c>
      <c r="AJ54" s="11">
        <f t="shared" si="0"/>
        <v>16235.25</v>
      </c>
      <c r="AK54" s="11">
        <f t="shared" si="0"/>
        <v>16801.5</v>
      </c>
      <c r="AL54" s="11">
        <f t="shared" si="0"/>
        <v>17137.875</v>
      </c>
      <c r="AM54" s="11">
        <f t="shared" si="0"/>
        <v>17480</v>
      </c>
      <c r="AN54" s="11">
        <f t="shared" si="0"/>
        <v>17830.75</v>
      </c>
      <c r="AO54" s="11">
        <f t="shared" si="0"/>
        <v>18184.375</v>
      </c>
      <c r="AP54" s="11">
        <f t="shared" si="0"/>
        <v>18549.5</v>
      </c>
    </row>
    <row r="55" spans="1:42" x14ac:dyDescent="0.45">
      <c r="A55" t="s">
        <v>119</v>
      </c>
      <c r="B55" s="11"/>
      <c r="C55" s="11">
        <f>'Monthly Outputs'!C16*IF($C$15="Yes",1.2,1)</f>
        <v>5100</v>
      </c>
      <c r="D55" s="11">
        <f>'Monthly Outputs'!D16*IF($C$15="Yes",1.2,1)</f>
        <v>5200</v>
      </c>
      <c r="E55" s="11">
        <f>'Monthly Outputs'!E16*IF($C$15="Yes",1.2,1)</f>
        <v>5305</v>
      </c>
      <c r="F55" s="11">
        <f>'Monthly Outputs'!F16*IF($C$15="Yes",1.2,1)</f>
        <v>5410</v>
      </c>
      <c r="G55" s="11">
        <f>'Monthly Outputs'!G16*IF($C$15="Yes",1.2,1)</f>
        <v>5520</v>
      </c>
      <c r="H55" s="11">
        <f>'Monthly Outputs'!H16*IF($C$15="Yes",1.2,1)</f>
        <v>5630</v>
      </c>
      <c r="I55" s="11">
        <f>'Monthly Outputs'!I16*IF($C$15="Yes",1.2,1)</f>
        <v>5745</v>
      </c>
      <c r="J55" s="11">
        <f>'Monthly Outputs'!J16*IF($C$15="Yes",1.2,1)</f>
        <v>5860</v>
      </c>
      <c r="K55" s="11">
        <f>'Monthly Outputs'!K16*IF($C$15="Yes",1.2,1)</f>
        <v>6273.75</v>
      </c>
      <c r="L55" s="11">
        <f>'Monthly Outputs'!L16*IF($C$15="Yes",1.2,1)</f>
        <v>6399.75</v>
      </c>
      <c r="M55" s="11">
        <f>'Monthly Outputs'!M16*IF($C$15="Yes",1.2,1)</f>
        <v>6525.75</v>
      </c>
      <c r="N55" s="11">
        <f>'Monthly Outputs'!N16*IF($C$15="Yes",1.2,1)</f>
        <v>6657</v>
      </c>
      <c r="O55" s="11">
        <f>'Monthly Outputs'!O16*IF($C$15="Yes",1.2,1)</f>
        <v>6793.5</v>
      </c>
      <c r="P55" s="11">
        <f>'Monthly Outputs'!P16*IF($C$15="Yes",1.2,1)</f>
        <v>6924.75</v>
      </c>
      <c r="Q55" s="11">
        <f>'Monthly Outputs'!Q16*IF($C$15="Yes",1.2,1)</f>
        <v>7066.5</v>
      </c>
      <c r="R55" s="11">
        <f>'Monthly Outputs'!R16*IF($C$15="Yes",1.2,1)</f>
        <v>7208.25</v>
      </c>
      <c r="S55" s="11">
        <f>'Monthly Outputs'!S16*IF($C$15="Yes",1.2,1)</f>
        <v>7350</v>
      </c>
      <c r="T55" s="11">
        <f>'Monthly Outputs'!T16*IF($C$15="Yes",1.2,1)</f>
        <v>7497</v>
      </c>
      <c r="U55" s="11">
        <f>'Monthly Outputs'!U16*IF($C$15="Yes",1.2,1)</f>
        <v>7649.25</v>
      </c>
      <c r="V55" s="11">
        <f>'Monthly Outputs'!V16*IF($C$15="Yes",1.2,1)</f>
        <v>7801.5</v>
      </c>
      <c r="W55" s="11">
        <f>'Monthly Outputs'!W16*IF($C$15="Yes",1.2,1)</f>
        <v>8338</v>
      </c>
      <c r="X55" s="11">
        <f>'Monthly Outputs'!X16*IF($C$15="Yes",1.2,1)</f>
        <v>8503</v>
      </c>
      <c r="Y55" s="11">
        <f>'Monthly Outputs'!Y16*IF($C$15="Yes",1.2,1)</f>
        <v>8673.5</v>
      </c>
      <c r="Z55" s="11">
        <f>'Monthly Outputs'!Z16*IF($C$15="Yes",1.2,1)</f>
        <v>8844</v>
      </c>
      <c r="AA55" s="11">
        <f>'Monthly Outputs'!AA16*IF($C$15="Yes",1.2,1)</f>
        <v>9025.5</v>
      </c>
      <c r="AB55" s="11">
        <f>'Monthly Outputs'!AB16*IF($C$15="Yes",1.2,1)</f>
        <v>9201.5</v>
      </c>
      <c r="AC55" s="11">
        <f>'Monthly Outputs'!AC16*IF($C$15="Yes",1.2,1)</f>
        <v>9388.5</v>
      </c>
      <c r="AD55" s="11">
        <f>'Monthly Outputs'!AD16*IF($C$15="Yes",1.2,1)</f>
        <v>9575.5</v>
      </c>
      <c r="AE55" s="11">
        <f>'Monthly Outputs'!AE16*IF($C$15="Yes",1.2,1)</f>
        <v>9768</v>
      </c>
      <c r="AF55" s="11">
        <f>'Monthly Outputs'!AF16*IF($C$15="Yes",1.2,1)</f>
        <v>9960.5</v>
      </c>
      <c r="AG55" s="11">
        <f>'Monthly Outputs'!AG16*IF($C$15="Yes",1.2,1)</f>
        <v>10164</v>
      </c>
      <c r="AH55" s="11">
        <f>'Monthly Outputs'!AH16*IF($C$15="Yes",1.2,1)</f>
        <v>10367.5</v>
      </c>
      <c r="AI55" s="11">
        <f>'Monthly Outputs'!AI16*IF($C$15="Yes",1.2,1)</f>
        <v>11051.5</v>
      </c>
      <c r="AJ55" s="11">
        <f>'Monthly Outputs'!AJ16*IF($C$15="Yes",1.2,1)</f>
        <v>11275.75</v>
      </c>
      <c r="AK55" s="11">
        <f>'Monthly Outputs'!AK16*IF($C$15="Yes",1.2,1)</f>
        <v>11500</v>
      </c>
      <c r="AL55" s="11">
        <f>'Monthly Outputs'!AL16*IF($C$15="Yes",1.2,1)</f>
        <v>11730</v>
      </c>
      <c r="AM55" s="11">
        <f>'Monthly Outputs'!AM16*IF($C$15="Yes",1.2,1)</f>
        <v>11965.75</v>
      </c>
      <c r="AN55" s="11">
        <f>'Monthly Outputs'!AN16*IF($C$15="Yes",1.2,1)</f>
        <v>12201.5</v>
      </c>
      <c r="AO55" s="11">
        <f>'Monthly Outputs'!AO16*IF($C$15="Yes",1.2,1)</f>
        <v>12448.75</v>
      </c>
      <c r="AP55" s="11">
        <f>'Monthly Outputs'!AP16*IF($C$15="Yes",1.2,1)</f>
        <v>12696</v>
      </c>
    </row>
    <row r="56" spans="1:42" x14ac:dyDescent="0.45">
      <c r="B56" s="11"/>
      <c r="C56" s="12">
        <f t="shared" ref="C56:AP56" si="1">SUM(C54:C55)</f>
        <v>5100</v>
      </c>
      <c r="D56" s="12">
        <f t="shared" si="1"/>
        <v>10300</v>
      </c>
      <c r="E56" s="12">
        <f t="shared" si="1"/>
        <v>13055</v>
      </c>
      <c r="F56" s="12">
        <f t="shared" si="1"/>
        <v>13315</v>
      </c>
      <c r="G56" s="12">
        <f t="shared" si="1"/>
        <v>13582.5</v>
      </c>
      <c r="H56" s="12">
        <f t="shared" si="1"/>
        <v>13855</v>
      </c>
      <c r="I56" s="12">
        <f t="shared" si="1"/>
        <v>14135</v>
      </c>
      <c r="J56" s="12">
        <f t="shared" si="1"/>
        <v>14420</v>
      </c>
      <c r="K56" s="12">
        <f t="shared" si="1"/>
        <v>15006.25</v>
      </c>
      <c r="L56" s="12">
        <f t="shared" si="1"/>
        <v>15603.5</v>
      </c>
      <c r="M56" s="12">
        <f t="shared" si="1"/>
        <v>16062.375</v>
      </c>
      <c r="N56" s="12">
        <f t="shared" si="1"/>
        <v>16382.625</v>
      </c>
      <c r="O56" s="12">
        <f t="shared" si="1"/>
        <v>16713.375</v>
      </c>
      <c r="P56" s="12">
        <f t="shared" si="1"/>
        <v>17046.75</v>
      </c>
      <c r="Q56" s="12">
        <f t="shared" si="1"/>
        <v>17388</v>
      </c>
      <c r="R56" s="12">
        <f t="shared" si="1"/>
        <v>17737.125</v>
      </c>
      <c r="S56" s="12">
        <f t="shared" si="1"/>
        <v>18091.5</v>
      </c>
      <c r="T56" s="12">
        <f t="shared" si="1"/>
        <v>18451.125</v>
      </c>
      <c r="U56" s="12">
        <f t="shared" si="1"/>
        <v>18821.25</v>
      </c>
      <c r="V56" s="12">
        <f t="shared" si="1"/>
        <v>19199.25</v>
      </c>
      <c r="W56" s="12">
        <f t="shared" si="1"/>
        <v>19964.125</v>
      </c>
      <c r="X56" s="12">
        <f t="shared" si="1"/>
        <v>20741.75</v>
      </c>
      <c r="Y56" s="12">
        <f t="shared" si="1"/>
        <v>21345.5</v>
      </c>
      <c r="Z56" s="12">
        <f t="shared" si="1"/>
        <v>21769</v>
      </c>
      <c r="AA56" s="12">
        <f t="shared" si="1"/>
        <v>22206.25</v>
      </c>
      <c r="AB56" s="12">
        <f t="shared" si="1"/>
        <v>22649</v>
      </c>
      <c r="AC56" s="12">
        <f t="shared" si="1"/>
        <v>23102.75</v>
      </c>
      <c r="AD56" s="12">
        <f t="shared" si="1"/>
        <v>23564.75</v>
      </c>
      <c r="AE56" s="12">
        <f t="shared" si="1"/>
        <v>24037.75</v>
      </c>
      <c r="AF56" s="12">
        <f t="shared" si="1"/>
        <v>24516.25</v>
      </c>
      <c r="AG56" s="12">
        <f t="shared" si="1"/>
        <v>25008.5</v>
      </c>
      <c r="AH56" s="12">
        <f t="shared" si="1"/>
        <v>25511.75</v>
      </c>
      <c r="AI56" s="12">
        <f t="shared" si="1"/>
        <v>26501</v>
      </c>
      <c r="AJ56" s="12">
        <f t="shared" si="1"/>
        <v>27511</v>
      </c>
      <c r="AK56" s="12">
        <f t="shared" si="1"/>
        <v>28301.5</v>
      </c>
      <c r="AL56" s="12">
        <f t="shared" si="1"/>
        <v>28867.875</v>
      </c>
      <c r="AM56" s="12">
        <f t="shared" si="1"/>
        <v>29445.75</v>
      </c>
      <c r="AN56" s="12">
        <f t="shared" si="1"/>
        <v>30032.25</v>
      </c>
      <c r="AO56" s="12">
        <f t="shared" si="1"/>
        <v>30633.125</v>
      </c>
      <c r="AP56" s="12">
        <f t="shared" si="1"/>
        <v>31245.5</v>
      </c>
    </row>
    <row r="57" spans="1:42" x14ac:dyDescent="0.45">
      <c r="A57" t="s">
        <v>120</v>
      </c>
      <c r="B57" s="11"/>
      <c r="C57" s="11">
        <f t="shared" ref="C57:AP57" si="2">C56-C58</f>
        <v>0</v>
      </c>
      <c r="D57" s="11">
        <f t="shared" si="2"/>
        <v>2550</v>
      </c>
      <c r="E57" s="11">
        <f t="shared" si="2"/>
        <v>5150</v>
      </c>
      <c r="F57" s="11">
        <f t="shared" si="2"/>
        <v>5252.5</v>
      </c>
      <c r="G57" s="11">
        <f t="shared" si="2"/>
        <v>5357.5</v>
      </c>
      <c r="H57" s="11">
        <f t="shared" si="2"/>
        <v>5465</v>
      </c>
      <c r="I57" s="11">
        <f t="shared" si="2"/>
        <v>5575</v>
      </c>
      <c r="J57" s="11">
        <f t="shared" si="2"/>
        <v>5687.5</v>
      </c>
      <c r="K57" s="11">
        <f t="shared" si="2"/>
        <v>5802.5</v>
      </c>
      <c r="L57" s="11">
        <f t="shared" si="2"/>
        <v>6066.875</v>
      </c>
      <c r="M57" s="11">
        <f t="shared" si="2"/>
        <v>6336.75</v>
      </c>
      <c r="N57" s="11">
        <f t="shared" si="2"/>
        <v>6462.75</v>
      </c>
      <c r="O57" s="11">
        <f t="shared" si="2"/>
        <v>6591.375</v>
      </c>
      <c r="P57" s="11">
        <f t="shared" si="2"/>
        <v>6725.25</v>
      </c>
      <c r="Q57" s="11">
        <f t="shared" si="2"/>
        <v>6859.125</v>
      </c>
      <c r="R57" s="11">
        <f t="shared" si="2"/>
        <v>6995.625</v>
      </c>
      <c r="S57" s="11">
        <f t="shared" si="2"/>
        <v>7137.375</v>
      </c>
      <c r="T57" s="11">
        <f t="shared" si="2"/>
        <v>7279.125</v>
      </c>
      <c r="U57" s="11">
        <f t="shared" si="2"/>
        <v>7423.5</v>
      </c>
      <c r="V57" s="11">
        <f t="shared" si="2"/>
        <v>7573.125</v>
      </c>
      <c r="W57" s="11">
        <f t="shared" si="2"/>
        <v>7725.375</v>
      </c>
      <c r="X57" s="11">
        <f t="shared" si="2"/>
        <v>8069.75</v>
      </c>
      <c r="Y57" s="11">
        <f t="shared" si="2"/>
        <v>8420.5</v>
      </c>
      <c r="Z57" s="11">
        <f t="shared" si="2"/>
        <v>8588.25</v>
      </c>
      <c r="AA57" s="11">
        <f t="shared" si="2"/>
        <v>8758.75</v>
      </c>
      <c r="AB57" s="11">
        <f t="shared" si="2"/>
        <v>8934.75</v>
      </c>
      <c r="AC57" s="11">
        <f t="shared" si="2"/>
        <v>9113.5</v>
      </c>
      <c r="AD57" s="11">
        <f t="shared" si="2"/>
        <v>9295</v>
      </c>
      <c r="AE57" s="11">
        <f t="shared" si="2"/>
        <v>9482</v>
      </c>
      <c r="AF57" s="11">
        <f t="shared" si="2"/>
        <v>9671.75</v>
      </c>
      <c r="AG57" s="11">
        <f t="shared" si="2"/>
        <v>9864.25</v>
      </c>
      <c r="AH57" s="11">
        <f t="shared" si="2"/>
        <v>10062.25</v>
      </c>
      <c r="AI57" s="11">
        <f t="shared" si="2"/>
        <v>10265.75</v>
      </c>
      <c r="AJ57" s="11">
        <f t="shared" si="2"/>
        <v>10709.5</v>
      </c>
      <c r="AK57" s="11">
        <f t="shared" si="2"/>
        <v>11163.625</v>
      </c>
      <c r="AL57" s="11">
        <f t="shared" si="2"/>
        <v>11387.875</v>
      </c>
      <c r="AM57" s="11">
        <f t="shared" si="2"/>
        <v>11615</v>
      </c>
      <c r="AN57" s="11">
        <f t="shared" si="2"/>
        <v>11847.875</v>
      </c>
      <c r="AO57" s="11">
        <f t="shared" si="2"/>
        <v>12083.625</v>
      </c>
      <c r="AP57" s="11">
        <f t="shared" si="2"/>
        <v>12325.125</v>
      </c>
    </row>
    <row r="58" spans="1:42" x14ac:dyDescent="0.45">
      <c r="A58" t="s">
        <v>121</v>
      </c>
      <c r="B58" s="11"/>
      <c r="C58" s="18">
        <f t="shared" ref="C58:AP58" si="3">SUM(C59:C62)</f>
        <v>5100</v>
      </c>
      <c r="D58" s="18">
        <f t="shared" si="3"/>
        <v>7750</v>
      </c>
      <c r="E58" s="18">
        <f t="shared" si="3"/>
        <v>7905</v>
      </c>
      <c r="F58" s="18">
        <f t="shared" si="3"/>
        <v>8062.5</v>
      </c>
      <c r="G58" s="18">
        <f t="shared" si="3"/>
        <v>8225</v>
      </c>
      <c r="H58" s="18">
        <f t="shared" si="3"/>
        <v>8390</v>
      </c>
      <c r="I58" s="18">
        <f t="shared" si="3"/>
        <v>8560</v>
      </c>
      <c r="J58" s="18">
        <f t="shared" si="3"/>
        <v>8732.5</v>
      </c>
      <c r="K58" s="18">
        <f t="shared" si="3"/>
        <v>9203.75</v>
      </c>
      <c r="L58" s="18">
        <f t="shared" si="3"/>
        <v>9536.625</v>
      </c>
      <c r="M58" s="18">
        <f t="shared" si="3"/>
        <v>9725.625</v>
      </c>
      <c r="N58" s="18">
        <f t="shared" si="3"/>
        <v>9919.875</v>
      </c>
      <c r="O58" s="18">
        <f t="shared" si="3"/>
        <v>10122</v>
      </c>
      <c r="P58" s="18">
        <f t="shared" si="3"/>
        <v>10321.5</v>
      </c>
      <c r="Q58" s="18">
        <f t="shared" si="3"/>
        <v>10528.875</v>
      </c>
      <c r="R58" s="18">
        <f t="shared" si="3"/>
        <v>10741.5</v>
      </c>
      <c r="S58" s="18">
        <f t="shared" si="3"/>
        <v>10954.125</v>
      </c>
      <c r="T58" s="18">
        <f t="shared" si="3"/>
        <v>11172</v>
      </c>
      <c r="U58" s="18">
        <f t="shared" si="3"/>
        <v>11397.75</v>
      </c>
      <c r="V58" s="18">
        <f t="shared" si="3"/>
        <v>11626.125</v>
      </c>
      <c r="W58" s="18">
        <f t="shared" si="3"/>
        <v>12238.75</v>
      </c>
      <c r="X58" s="18">
        <f t="shared" si="3"/>
        <v>12672</v>
      </c>
      <c r="Y58" s="18">
        <f t="shared" si="3"/>
        <v>12925</v>
      </c>
      <c r="Z58" s="18">
        <f t="shared" si="3"/>
        <v>13180.75</v>
      </c>
      <c r="AA58" s="18">
        <f t="shared" si="3"/>
        <v>13447.5</v>
      </c>
      <c r="AB58" s="18">
        <f t="shared" si="3"/>
        <v>13714.25</v>
      </c>
      <c r="AC58" s="18">
        <f t="shared" si="3"/>
        <v>13989.25</v>
      </c>
      <c r="AD58" s="18">
        <f t="shared" si="3"/>
        <v>14269.75</v>
      </c>
      <c r="AE58" s="18">
        <f t="shared" si="3"/>
        <v>14555.75</v>
      </c>
      <c r="AF58" s="18">
        <f t="shared" si="3"/>
        <v>14844.5</v>
      </c>
      <c r="AG58" s="18">
        <f t="shared" si="3"/>
        <v>15144.25</v>
      </c>
      <c r="AH58" s="18">
        <f t="shared" si="3"/>
        <v>15449.5</v>
      </c>
      <c r="AI58" s="18">
        <f t="shared" si="3"/>
        <v>16235.25</v>
      </c>
      <c r="AJ58" s="18">
        <f t="shared" si="3"/>
        <v>16801.5</v>
      </c>
      <c r="AK58" s="18">
        <f t="shared" si="3"/>
        <v>17137.875</v>
      </c>
      <c r="AL58" s="18">
        <f t="shared" si="3"/>
        <v>17480</v>
      </c>
      <c r="AM58" s="18">
        <f t="shared" si="3"/>
        <v>17830.75</v>
      </c>
      <c r="AN58" s="18">
        <f t="shared" si="3"/>
        <v>18184.375</v>
      </c>
      <c r="AO58" s="18">
        <f t="shared" si="3"/>
        <v>18549.5</v>
      </c>
      <c r="AP58" s="18">
        <f t="shared" si="3"/>
        <v>18920.375</v>
      </c>
    </row>
    <row r="59" spans="1:42" s="47" customFormat="1" x14ac:dyDescent="0.45">
      <c r="B59" s="47" t="s">
        <v>122</v>
      </c>
      <c r="C59" s="46">
        <f t="shared" ref="C59:AP59" si="4">MAX(0,C55*MIN(30,$C$33)/30)</f>
        <v>5100</v>
      </c>
      <c r="D59" s="46">
        <f t="shared" si="4"/>
        <v>5200</v>
      </c>
      <c r="E59" s="46">
        <f t="shared" si="4"/>
        <v>5305</v>
      </c>
      <c r="F59" s="46">
        <f t="shared" si="4"/>
        <v>5410</v>
      </c>
      <c r="G59" s="46">
        <f t="shared" si="4"/>
        <v>5520</v>
      </c>
      <c r="H59" s="46">
        <f t="shared" si="4"/>
        <v>5630</v>
      </c>
      <c r="I59" s="46">
        <f t="shared" si="4"/>
        <v>5745</v>
      </c>
      <c r="J59" s="46">
        <f t="shared" si="4"/>
        <v>5860</v>
      </c>
      <c r="K59" s="46">
        <f t="shared" si="4"/>
        <v>6273.75</v>
      </c>
      <c r="L59" s="46">
        <f t="shared" si="4"/>
        <v>6399.75</v>
      </c>
      <c r="M59" s="46">
        <f t="shared" si="4"/>
        <v>6525.75</v>
      </c>
      <c r="N59" s="46">
        <f t="shared" si="4"/>
        <v>6657</v>
      </c>
      <c r="O59" s="46">
        <f t="shared" si="4"/>
        <v>6793.5</v>
      </c>
      <c r="P59" s="46">
        <f t="shared" si="4"/>
        <v>6924.75</v>
      </c>
      <c r="Q59" s="46">
        <f t="shared" si="4"/>
        <v>7066.5</v>
      </c>
      <c r="R59" s="46">
        <f t="shared" si="4"/>
        <v>7208.25</v>
      </c>
      <c r="S59" s="46">
        <f t="shared" si="4"/>
        <v>7350</v>
      </c>
      <c r="T59" s="46">
        <f t="shared" si="4"/>
        <v>7497</v>
      </c>
      <c r="U59" s="46">
        <f t="shared" si="4"/>
        <v>7649.25</v>
      </c>
      <c r="V59" s="46">
        <f t="shared" si="4"/>
        <v>7801.5</v>
      </c>
      <c r="W59" s="46">
        <f t="shared" si="4"/>
        <v>8338</v>
      </c>
      <c r="X59" s="46">
        <f t="shared" si="4"/>
        <v>8503</v>
      </c>
      <c r="Y59" s="46">
        <f t="shared" si="4"/>
        <v>8673.5</v>
      </c>
      <c r="Z59" s="46">
        <f t="shared" si="4"/>
        <v>8844</v>
      </c>
      <c r="AA59" s="46">
        <f t="shared" si="4"/>
        <v>9025.5</v>
      </c>
      <c r="AB59" s="46">
        <f t="shared" si="4"/>
        <v>9201.5</v>
      </c>
      <c r="AC59" s="46">
        <f t="shared" si="4"/>
        <v>9388.5</v>
      </c>
      <c r="AD59" s="46">
        <f t="shared" si="4"/>
        <v>9575.5</v>
      </c>
      <c r="AE59" s="46">
        <f t="shared" si="4"/>
        <v>9768</v>
      </c>
      <c r="AF59" s="46">
        <f t="shared" si="4"/>
        <v>9960.5</v>
      </c>
      <c r="AG59" s="46">
        <f t="shared" si="4"/>
        <v>10164</v>
      </c>
      <c r="AH59" s="46">
        <f t="shared" si="4"/>
        <v>10367.5</v>
      </c>
      <c r="AI59" s="46">
        <f t="shared" si="4"/>
        <v>11051.5</v>
      </c>
      <c r="AJ59" s="46">
        <f t="shared" si="4"/>
        <v>11275.75</v>
      </c>
      <c r="AK59" s="46">
        <f t="shared" si="4"/>
        <v>11500</v>
      </c>
      <c r="AL59" s="46">
        <f t="shared" si="4"/>
        <v>11730</v>
      </c>
      <c r="AM59" s="46">
        <f t="shared" si="4"/>
        <v>11965.75</v>
      </c>
      <c r="AN59" s="46">
        <f t="shared" si="4"/>
        <v>12201.5</v>
      </c>
      <c r="AO59" s="46">
        <f t="shared" si="4"/>
        <v>12448.75</v>
      </c>
      <c r="AP59" s="46">
        <f t="shared" si="4"/>
        <v>12696</v>
      </c>
    </row>
    <row r="60" spans="1:42" s="47" customFormat="1" x14ac:dyDescent="0.45">
      <c r="B60" s="47" t="s">
        <v>123</v>
      </c>
      <c r="C60" s="46">
        <f t="shared" ref="C60:AP60" si="5">MAX(0,B55*MIN(30,$C$33-30)/30)</f>
        <v>0</v>
      </c>
      <c r="D60" s="46">
        <f t="shared" si="5"/>
        <v>2550</v>
      </c>
      <c r="E60" s="46">
        <f t="shared" si="5"/>
        <v>2600</v>
      </c>
      <c r="F60" s="46">
        <f t="shared" si="5"/>
        <v>2652.5</v>
      </c>
      <c r="G60" s="46">
        <f t="shared" si="5"/>
        <v>2705</v>
      </c>
      <c r="H60" s="46">
        <f t="shared" si="5"/>
        <v>2760</v>
      </c>
      <c r="I60" s="46">
        <f t="shared" si="5"/>
        <v>2815</v>
      </c>
      <c r="J60" s="46">
        <f t="shared" si="5"/>
        <v>2872.5</v>
      </c>
      <c r="K60" s="46">
        <f t="shared" si="5"/>
        <v>2930</v>
      </c>
      <c r="L60" s="46">
        <f t="shared" si="5"/>
        <v>3136.875</v>
      </c>
      <c r="M60" s="46">
        <f t="shared" si="5"/>
        <v>3199.875</v>
      </c>
      <c r="N60" s="46">
        <f t="shared" si="5"/>
        <v>3262.875</v>
      </c>
      <c r="O60" s="46">
        <f t="shared" si="5"/>
        <v>3328.5</v>
      </c>
      <c r="P60" s="46">
        <f t="shared" si="5"/>
        <v>3396.75</v>
      </c>
      <c r="Q60" s="46">
        <f t="shared" si="5"/>
        <v>3462.375</v>
      </c>
      <c r="R60" s="46">
        <f t="shared" si="5"/>
        <v>3533.25</v>
      </c>
      <c r="S60" s="46">
        <f t="shared" si="5"/>
        <v>3604.125</v>
      </c>
      <c r="T60" s="46">
        <f t="shared" si="5"/>
        <v>3675</v>
      </c>
      <c r="U60" s="46">
        <f t="shared" si="5"/>
        <v>3748.5</v>
      </c>
      <c r="V60" s="46">
        <f t="shared" si="5"/>
        <v>3824.625</v>
      </c>
      <c r="W60" s="46">
        <f t="shared" si="5"/>
        <v>3900.75</v>
      </c>
      <c r="X60" s="46">
        <f t="shared" si="5"/>
        <v>4169</v>
      </c>
      <c r="Y60" s="46">
        <f t="shared" si="5"/>
        <v>4251.5</v>
      </c>
      <c r="Z60" s="46">
        <f t="shared" si="5"/>
        <v>4336.75</v>
      </c>
      <c r="AA60" s="46">
        <f t="shared" si="5"/>
        <v>4422</v>
      </c>
      <c r="AB60" s="46">
        <f t="shared" si="5"/>
        <v>4512.75</v>
      </c>
      <c r="AC60" s="46">
        <f t="shared" si="5"/>
        <v>4600.75</v>
      </c>
      <c r="AD60" s="46">
        <f t="shared" si="5"/>
        <v>4694.25</v>
      </c>
      <c r="AE60" s="46">
        <f t="shared" si="5"/>
        <v>4787.75</v>
      </c>
      <c r="AF60" s="46">
        <f t="shared" si="5"/>
        <v>4884</v>
      </c>
      <c r="AG60" s="46">
        <f t="shared" si="5"/>
        <v>4980.25</v>
      </c>
      <c r="AH60" s="46">
        <f t="shared" si="5"/>
        <v>5082</v>
      </c>
      <c r="AI60" s="46">
        <f t="shared" si="5"/>
        <v>5183.75</v>
      </c>
      <c r="AJ60" s="46">
        <f t="shared" si="5"/>
        <v>5525.75</v>
      </c>
      <c r="AK60" s="46">
        <f t="shared" si="5"/>
        <v>5637.875</v>
      </c>
      <c r="AL60" s="46">
        <f t="shared" si="5"/>
        <v>5750</v>
      </c>
      <c r="AM60" s="46">
        <f t="shared" si="5"/>
        <v>5865</v>
      </c>
      <c r="AN60" s="46">
        <f t="shared" si="5"/>
        <v>5982.875</v>
      </c>
      <c r="AO60" s="46">
        <f t="shared" si="5"/>
        <v>6100.75</v>
      </c>
      <c r="AP60" s="46">
        <f t="shared" si="5"/>
        <v>6224.375</v>
      </c>
    </row>
    <row r="61" spans="1:42" s="47" customFormat="1" x14ac:dyDescent="0.45">
      <c r="B61" s="47" t="s">
        <v>124</v>
      </c>
      <c r="C61" s="46"/>
      <c r="D61" s="46">
        <f t="shared" ref="D61:AP61" si="6">MAX(0,B55*MIN(30,$C$33-60)/30)</f>
        <v>0</v>
      </c>
      <c r="E61" s="46">
        <f t="shared" si="6"/>
        <v>0</v>
      </c>
      <c r="F61" s="46">
        <f t="shared" si="6"/>
        <v>0</v>
      </c>
      <c r="G61" s="46">
        <f t="shared" si="6"/>
        <v>0</v>
      </c>
      <c r="H61" s="46">
        <f t="shared" si="6"/>
        <v>0</v>
      </c>
      <c r="I61" s="46">
        <f t="shared" si="6"/>
        <v>0</v>
      </c>
      <c r="J61" s="46">
        <f t="shared" si="6"/>
        <v>0</v>
      </c>
      <c r="K61" s="46">
        <f t="shared" si="6"/>
        <v>0</v>
      </c>
      <c r="L61" s="46">
        <f t="shared" si="6"/>
        <v>0</v>
      </c>
      <c r="M61" s="46">
        <f t="shared" si="6"/>
        <v>0</v>
      </c>
      <c r="N61" s="46">
        <f t="shared" si="6"/>
        <v>0</v>
      </c>
      <c r="O61" s="46">
        <f t="shared" si="6"/>
        <v>0</v>
      </c>
      <c r="P61" s="46">
        <f t="shared" si="6"/>
        <v>0</v>
      </c>
      <c r="Q61" s="46">
        <f t="shared" si="6"/>
        <v>0</v>
      </c>
      <c r="R61" s="46">
        <f t="shared" si="6"/>
        <v>0</v>
      </c>
      <c r="S61" s="46">
        <f t="shared" si="6"/>
        <v>0</v>
      </c>
      <c r="T61" s="46">
        <f t="shared" si="6"/>
        <v>0</v>
      </c>
      <c r="U61" s="46">
        <f t="shared" si="6"/>
        <v>0</v>
      </c>
      <c r="V61" s="46">
        <f t="shared" si="6"/>
        <v>0</v>
      </c>
      <c r="W61" s="46">
        <f t="shared" si="6"/>
        <v>0</v>
      </c>
      <c r="X61" s="46">
        <f t="shared" si="6"/>
        <v>0</v>
      </c>
      <c r="Y61" s="46">
        <f t="shared" si="6"/>
        <v>0</v>
      </c>
      <c r="Z61" s="46">
        <f t="shared" si="6"/>
        <v>0</v>
      </c>
      <c r="AA61" s="46">
        <f t="shared" si="6"/>
        <v>0</v>
      </c>
      <c r="AB61" s="46">
        <f t="shared" si="6"/>
        <v>0</v>
      </c>
      <c r="AC61" s="46">
        <f t="shared" si="6"/>
        <v>0</v>
      </c>
      <c r="AD61" s="46">
        <f t="shared" si="6"/>
        <v>0</v>
      </c>
      <c r="AE61" s="46">
        <f t="shared" si="6"/>
        <v>0</v>
      </c>
      <c r="AF61" s="46">
        <f t="shared" si="6"/>
        <v>0</v>
      </c>
      <c r="AG61" s="46">
        <f t="shared" si="6"/>
        <v>0</v>
      </c>
      <c r="AH61" s="46">
        <f t="shared" si="6"/>
        <v>0</v>
      </c>
      <c r="AI61" s="46">
        <f t="shared" si="6"/>
        <v>0</v>
      </c>
      <c r="AJ61" s="46">
        <f t="shared" si="6"/>
        <v>0</v>
      </c>
      <c r="AK61" s="46">
        <f t="shared" si="6"/>
        <v>0</v>
      </c>
      <c r="AL61" s="46">
        <f t="shared" si="6"/>
        <v>0</v>
      </c>
      <c r="AM61" s="46">
        <f t="shared" si="6"/>
        <v>0</v>
      </c>
      <c r="AN61" s="46">
        <f t="shared" si="6"/>
        <v>0</v>
      </c>
      <c r="AO61" s="46">
        <f t="shared" si="6"/>
        <v>0</v>
      </c>
      <c r="AP61" s="46">
        <f t="shared" si="6"/>
        <v>0</v>
      </c>
    </row>
    <row r="62" spans="1:42" s="47" customFormat="1" x14ac:dyDescent="0.45">
      <c r="B62" s="47" t="s">
        <v>125</v>
      </c>
      <c r="C62" s="46"/>
      <c r="D62" s="46"/>
      <c r="E62" s="46">
        <f t="shared" ref="E62:AP62" si="7">MAX(0,B55*MIN(30,$C$33-90)/30)</f>
        <v>0</v>
      </c>
      <c r="F62" s="46">
        <f t="shared" si="7"/>
        <v>0</v>
      </c>
      <c r="G62" s="46">
        <f t="shared" si="7"/>
        <v>0</v>
      </c>
      <c r="H62" s="46">
        <f t="shared" si="7"/>
        <v>0</v>
      </c>
      <c r="I62" s="46">
        <f t="shared" si="7"/>
        <v>0</v>
      </c>
      <c r="J62" s="46">
        <f t="shared" si="7"/>
        <v>0</v>
      </c>
      <c r="K62" s="46">
        <f t="shared" si="7"/>
        <v>0</v>
      </c>
      <c r="L62" s="46">
        <f t="shared" si="7"/>
        <v>0</v>
      </c>
      <c r="M62" s="46">
        <f t="shared" si="7"/>
        <v>0</v>
      </c>
      <c r="N62" s="46">
        <f t="shared" si="7"/>
        <v>0</v>
      </c>
      <c r="O62" s="46">
        <f t="shared" si="7"/>
        <v>0</v>
      </c>
      <c r="P62" s="46">
        <f t="shared" si="7"/>
        <v>0</v>
      </c>
      <c r="Q62" s="46">
        <f t="shared" si="7"/>
        <v>0</v>
      </c>
      <c r="R62" s="46">
        <f t="shared" si="7"/>
        <v>0</v>
      </c>
      <c r="S62" s="46">
        <f t="shared" si="7"/>
        <v>0</v>
      </c>
      <c r="T62" s="46">
        <f t="shared" si="7"/>
        <v>0</v>
      </c>
      <c r="U62" s="46">
        <f t="shared" si="7"/>
        <v>0</v>
      </c>
      <c r="V62" s="46">
        <f t="shared" si="7"/>
        <v>0</v>
      </c>
      <c r="W62" s="46">
        <f t="shared" si="7"/>
        <v>0</v>
      </c>
      <c r="X62" s="46">
        <f t="shared" si="7"/>
        <v>0</v>
      </c>
      <c r="Y62" s="46">
        <f t="shared" si="7"/>
        <v>0</v>
      </c>
      <c r="Z62" s="46">
        <f t="shared" si="7"/>
        <v>0</v>
      </c>
      <c r="AA62" s="46">
        <f t="shared" si="7"/>
        <v>0</v>
      </c>
      <c r="AB62" s="46">
        <f t="shared" si="7"/>
        <v>0</v>
      </c>
      <c r="AC62" s="46">
        <f t="shared" si="7"/>
        <v>0</v>
      </c>
      <c r="AD62" s="46">
        <f t="shared" si="7"/>
        <v>0</v>
      </c>
      <c r="AE62" s="46">
        <f t="shared" si="7"/>
        <v>0</v>
      </c>
      <c r="AF62" s="46">
        <f t="shared" si="7"/>
        <v>0</v>
      </c>
      <c r="AG62" s="46">
        <f t="shared" si="7"/>
        <v>0</v>
      </c>
      <c r="AH62" s="46">
        <f t="shared" si="7"/>
        <v>0</v>
      </c>
      <c r="AI62" s="46">
        <f t="shared" si="7"/>
        <v>0</v>
      </c>
      <c r="AJ62" s="46">
        <f t="shared" si="7"/>
        <v>0</v>
      </c>
      <c r="AK62" s="46">
        <f t="shared" si="7"/>
        <v>0</v>
      </c>
      <c r="AL62" s="46">
        <f t="shared" si="7"/>
        <v>0</v>
      </c>
      <c r="AM62" s="46">
        <f t="shared" si="7"/>
        <v>0</v>
      </c>
      <c r="AN62" s="46">
        <f t="shared" si="7"/>
        <v>0</v>
      </c>
      <c r="AO62" s="46">
        <f t="shared" si="7"/>
        <v>0</v>
      </c>
      <c r="AP62" s="46">
        <f t="shared" si="7"/>
        <v>0</v>
      </c>
    </row>
    <row r="64" spans="1:42" x14ac:dyDescent="0.45">
      <c r="A64" s="17" t="s">
        <v>126</v>
      </c>
    </row>
    <row r="65" spans="1:42" x14ac:dyDescent="0.45">
      <c r="A65" t="str">
        <f>'Monthly Outputs'!A22</f>
        <v>Cost of Units Sold</v>
      </c>
      <c r="C65" s="9">
        <f>'Monthly Outputs'!C22</f>
        <v>3570</v>
      </c>
      <c r="D65" s="9">
        <f>'Monthly Outputs'!D22</f>
        <v>3640</v>
      </c>
      <c r="E65" s="9">
        <f>'Monthly Outputs'!E22</f>
        <v>3713.5</v>
      </c>
      <c r="F65" s="9">
        <f>'Monthly Outputs'!F22</f>
        <v>3787</v>
      </c>
      <c r="G65" s="9">
        <f>'Monthly Outputs'!G22</f>
        <v>3979.92</v>
      </c>
      <c r="H65" s="9">
        <f>'Monthly Outputs'!H22</f>
        <v>4059.23</v>
      </c>
      <c r="I65" s="9">
        <f>'Monthly Outputs'!I22</f>
        <v>4142.1449999999995</v>
      </c>
      <c r="J65" s="9">
        <f>'Monthly Outputs'!J22</f>
        <v>4225.0600000000004</v>
      </c>
      <c r="K65" s="9">
        <f>'Monthly Outputs'!K22</f>
        <v>4307.9750000000004</v>
      </c>
      <c r="L65" s="9">
        <f>'Monthly Outputs'!L22</f>
        <v>4394.4949999999999</v>
      </c>
      <c r="M65" s="9">
        <f>'Monthly Outputs'!M22</f>
        <v>4481.0150000000003</v>
      </c>
      <c r="N65" s="9">
        <f>'Monthly Outputs'!N22</f>
        <v>4571.1400000000003</v>
      </c>
      <c r="O65" s="9">
        <f>'Monthly Outputs'!O22</f>
        <v>4664.87</v>
      </c>
      <c r="P65" s="9">
        <f>'Monthly Outputs'!P22</f>
        <v>4754.9949999999999</v>
      </c>
      <c r="Q65" s="9">
        <f>'Monthly Outputs'!Q22</f>
        <v>4852.33</v>
      </c>
      <c r="R65" s="9">
        <f>'Monthly Outputs'!R22</f>
        <v>4949.665</v>
      </c>
      <c r="S65" s="9">
        <f>'Monthly Outputs'!S22</f>
        <v>5194</v>
      </c>
      <c r="T65" s="9">
        <f>'Monthly Outputs'!T22</f>
        <v>5297.88</v>
      </c>
      <c r="U65" s="9">
        <f>'Monthly Outputs'!U22</f>
        <v>5405.47</v>
      </c>
      <c r="V65" s="9">
        <f>'Monthly Outputs'!V22</f>
        <v>5513.06</v>
      </c>
      <c r="W65" s="9">
        <f>'Monthly Outputs'!W22</f>
        <v>5624.36</v>
      </c>
      <c r="X65" s="9">
        <f>'Monthly Outputs'!X22</f>
        <v>5735.66</v>
      </c>
      <c r="Y65" s="9">
        <f>'Monthly Outputs'!Y22</f>
        <v>5850.67</v>
      </c>
      <c r="Z65" s="9">
        <f>'Monthly Outputs'!Z22</f>
        <v>5965.68</v>
      </c>
      <c r="AA65" s="9">
        <f>'Monthly Outputs'!AA22</f>
        <v>6088.11</v>
      </c>
      <c r="AB65" s="9">
        <f>'Monthly Outputs'!AB22</f>
        <v>6206.83</v>
      </c>
      <c r="AC65" s="9">
        <f>'Monthly Outputs'!AC22</f>
        <v>6332.97</v>
      </c>
      <c r="AD65" s="9">
        <f>'Monthly Outputs'!AD22</f>
        <v>6459.11</v>
      </c>
      <c r="AE65" s="9">
        <f>'Monthly Outputs'!AE22</f>
        <v>6775.4400000000005</v>
      </c>
      <c r="AF65" s="9">
        <f>'Monthly Outputs'!AF22</f>
        <v>6908.9650000000011</v>
      </c>
      <c r="AG65" s="9">
        <f>'Monthly Outputs'!AG22</f>
        <v>7050.1200000000008</v>
      </c>
      <c r="AH65" s="9">
        <f>'Monthly Outputs'!AH22</f>
        <v>7191.2750000000005</v>
      </c>
      <c r="AI65" s="9">
        <f>'Monthly Outputs'!AI22</f>
        <v>7332.4300000000012</v>
      </c>
      <c r="AJ65" s="9">
        <f>'Monthly Outputs'!AJ22</f>
        <v>7481.2150000000011</v>
      </c>
      <c r="AK65" s="9">
        <f>'Monthly Outputs'!AK22</f>
        <v>7630.0000000000009</v>
      </c>
      <c r="AL65" s="9">
        <f>'Monthly Outputs'!AL22</f>
        <v>7782.6</v>
      </c>
      <c r="AM65" s="9">
        <f>'Monthly Outputs'!AM22</f>
        <v>7939.0150000000012</v>
      </c>
      <c r="AN65" s="9">
        <f>'Monthly Outputs'!AN22</f>
        <v>8095.4300000000012</v>
      </c>
      <c r="AO65" s="9">
        <f>'Monthly Outputs'!AO22</f>
        <v>8259.4750000000004</v>
      </c>
      <c r="AP65" s="9">
        <f>'Monthly Outputs'!AP22</f>
        <v>8423.52</v>
      </c>
    </row>
    <row r="66" spans="1:42" x14ac:dyDescent="0.45">
      <c r="A66" t="s">
        <v>127</v>
      </c>
      <c r="B66" s="4">
        <f>C35</f>
        <v>1</v>
      </c>
      <c r="C66" s="11">
        <f t="shared" ref="C66:AP66" si="8">IF(D65=0,C65,D65)*$B$66</f>
        <v>3640</v>
      </c>
      <c r="D66" s="11">
        <f t="shared" si="8"/>
        <v>3713.5</v>
      </c>
      <c r="E66" s="11">
        <f t="shared" si="8"/>
        <v>3787</v>
      </c>
      <c r="F66" s="11">
        <f t="shared" si="8"/>
        <v>3979.92</v>
      </c>
      <c r="G66" s="11">
        <f t="shared" si="8"/>
        <v>4059.23</v>
      </c>
      <c r="H66" s="11">
        <f t="shared" si="8"/>
        <v>4142.1449999999995</v>
      </c>
      <c r="I66" s="11">
        <f t="shared" si="8"/>
        <v>4225.0600000000004</v>
      </c>
      <c r="J66" s="11">
        <f t="shared" si="8"/>
        <v>4307.9750000000004</v>
      </c>
      <c r="K66" s="11">
        <f t="shared" si="8"/>
        <v>4394.4949999999999</v>
      </c>
      <c r="L66" s="11">
        <f t="shared" si="8"/>
        <v>4481.0150000000003</v>
      </c>
      <c r="M66" s="11">
        <f t="shared" si="8"/>
        <v>4571.1400000000003</v>
      </c>
      <c r="N66" s="11">
        <f t="shared" si="8"/>
        <v>4664.87</v>
      </c>
      <c r="O66" s="11">
        <f t="shared" si="8"/>
        <v>4754.9949999999999</v>
      </c>
      <c r="P66" s="11">
        <f t="shared" si="8"/>
        <v>4852.33</v>
      </c>
      <c r="Q66" s="11">
        <f t="shared" si="8"/>
        <v>4949.665</v>
      </c>
      <c r="R66" s="11">
        <f t="shared" si="8"/>
        <v>5194</v>
      </c>
      <c r="S66" s="11">
        <f t="shared" si="8"/>
        <v>5297.88</v>
      </c>
      <c r="T66" s="11">
        <f t="shared" si="8"/>
        <v>5405.47</v>
      </c>
      <c r="U66" s="11">
        <f t="shared" si="8"/>
        <v>5513.06</v>
      </c>
      <c r="V66" s="11">
        <f t="shared" si="8"/>
        <v>5624.36</v>
      </c>
      <c r="W66" s="11">
        <f t="shared" si="8"/>
        <v>5735.66</v>
      </c>
      <c r="X66" s="11">
        <f t="shared" si="8"/>
        <v>5850.67</v>
      </c>
      <c r="Y66" s="11">
        <f t="shared" si="8"/>
        <v>5965.68</v>
      </c>
      <c r="Z66" s="11">
        <f t="shared" si="8"/>
        <v>6088.11</v>
      </c>
      <c r="AA66" s="11">
        <f t="shared" si="8"/>
        <v>6206.83</v>
      </c>
      <c r="AB66" s="11">
        <f t="shared" si="8"/>
        <v>6332.97</v>
      </c>
      <c r="AC66" s="11">
        <f t="shared" si="8"/>
        <v>6459.11</v>
      </c>
      <c r="AD66" s="11">
        <f t="shared" si="8"/>
        <v>6775.4400000000005</v>
      </c>
      <c r="AE66" s="11">
        <f t="shared" si="8"/>
        <v>6908.9650000000011</v>
      </c>
      <c r="AF66" s="11">
        <f t="shared" si="8"/>
        <v>7050.1200000000008</v>
      </c>
      <c r="AG66" s="11">
        <f t="shared" si="8"/>
        <v>7191.2750000000005</v>
      </c>
      <c r="AH66" s="11">
        <f t="shared" si="8"/>
        <v>7332.4300000000012</v>
      </c>
      <c r="AI66" s="11">
        <f t="shared" si="8"/>
        <v>7481.2150000000011</v>
      </c>
      <c r="AJ66" s="11">
        <f t="shared" si="8"/>
        <v>7630.0000000000009</v>
      </c>
      <c r="AK66" s="11">
        <f t="shared" si="8"/>
        <v>7782.6</v>
      </c>
      <c r="AL66" s="11">
        <f t="shared" si="8"/>
        <v>7939.0150000000012</v>
      </c>
      <c r="AM66" s="11">
        <f t="shared" si="8"/>
        <v>8095.4300000000012</v>
      </c>
      <c r="AN66" s="11">
        <f t="shared" si="8"/>
        <v>8259.4750000000004</v>
      </c>
      <c r="AO66" s="11">
        <f t="shared" si="8"/>
        <v>8423.52</v>
      </c>
      <c r="AP66" s="11">
        <f t="shared" si="8"/>
        <v>8423.52</v>
      </c>
    </row>
    <row r="67" spans="1:42" x14ac:dyDescent="0.45">
      <c r="B67" s="4"/>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row>
    <row r="68" spans="1:42" x14ac:dyDescent="0.45">
      <c r="A68" t="s">
        <v>118</v>
      </c>
      <c r="C68" s="11">
        <f>IF(C45&lt;&gt;"",C45,B72)</f>
        <v>0</v>
      </c>
      <c r="D68" s="11">
        <f t="shared" ref="D68:AP68" si="9">C72</f>
        <v>3640</v>
      </c>
      <c r="E68" s="11">
        <f t="shared" si="9"/>
        <v>3713.5</v>
      </c>
      <c r="F68" s="11">
        <f t="shared" si="9"/>
        <v>3787</v>
      </c>
      <c r="G68" s="11">
        <f t="shared" si="9"/>
        <v>3979.92</v>
      </c>
      <c r="H68" s="11">
        <f t="shared" si="9"/>
        <v>4059.23</v>
      </c>
      <c r="I68" s="11">
        <f t="shared" si="9"/>
        <v>4142.1449999999995</v>
      </c>
      <c r="J68" s="11">
        <f t="shared" si="9"/>
        <v>4225.0600000000004</v>
      </c>
      <c r="K68" s="11">
        <f t="shared" si="9"/>
        <v>4307.9750000000004</v>
      </c>
      <c r="L68" s="11">
        <f t="shared" si="9"/>
        <v>4394.4949999999999</v>
      </c>
      <c r="M68" s="11">
        <f t="shared" si="9"/>
        <v>4481.0150000000003</v>
      </c>
      <c r="N68" s="11">
        <f t="shared" si="9"/>
        <v>4571.1400000000003</v>
      </c>
      <c r="O68" s="11">
        <f t="shared" si="9"/>
        <v>4664.87</v>
      </c>
      <c r="P68" s="11">
        <f t="shared" si="9"/>
        <v>4754.9949999999999</v>
      </c>
      <c r="Q68" s="11">
        <f t="shared" si="9"/>
        <v>4852.33</v>
      </c>
      <c r="R68" s="11">
        <f t="shared" si="9"/>
        <v>4949.665</v>
      </c>
      <c r="S68" s="11">
        <f t="shared" si="9"/>
        <v>5194</v>
      </c>
      <c r="T68" s="11">
        <f t="shared" si="9"/>
        <v>5297.88</v>
      </c>
      <c r="U68" s="11">
        <f t="shared" si="9"/>
        <v>5405.47</v>
      </c>
      <c r="V68" s="11">
        <f t="shared" si="9"/>
        <v>5513.06</v>
      </c>
      <c r="W68" s="11">
        <f t="shared" si="9"/>
        <v>5624.36</v>
      </c>
      <c r="X68" s="11">
        <f t="shared" si="9"/>
        <v>5735.66</v>
      </c>
      <c r="Y68" s="11">
        <f t="shared" si="9"/>
        <v>5850.67</v>
      </c>
      <c r="Z68" s="11">
        <f t="shared" si="9"/>
        <v>5965.68</v>
      </c>
      <c r="AA68" s="11">
        <f t="shared" si="9"/>
        <v>6088.11</v>
      </c>
      <c r="AB68" s="11">
        <f t="shared" si="9"/>
        <v>6206.83</v>
      </c>
      <c r="AC68" s="11">
        <f t="shared" si="9"/>
        <v>6332.97</v>
      </c>
      <c r="AD68" s="11">
        <f t="shared" si="9"/>
        <v>6459.11</v>
      </c>
      <c r="AE68" s="11">
        <f t="shared" si="9"/>
        <v>6775.4400000000005</v>
      </c>
      <c r="AF68" s="11">
        <f t="shared" si="9"/>
        <v>6908.9650000000011</v>
      </c>
      <c r="AG68" s="11">
        <f t="shared" si="9"/>
        <v>7050.1200000000008</v>
      </c>
      <c r="AH68" s="11">
        <f t="shared" si="9"/>
        <v>7191.2750000000005</v>
      </c>
      <c r="AI68" s="11">
        <f t="shared" si="9"/>
        <v>7332.4300000000012</v>
      </c>
      <c r="AJ68" s="11">
        <f t="shared" si="9"/>
        <v>7481.2150000000011</v>
      </c>
      <c r="AK68" s="11">
        <f t="shared" si="9"/>
        <v>7630.0000000000009</v>
      </c>
      <c r="AL68" s="11">
        <f t="shared" si="9"/>
        <v>7782.6</v>
      </c>
      <c r="AM68" s="11">
        <f t="shared" si="9"/>
        <v>7939.0150000000012</v>
      </c>
      <c r="AN68" s="11">
        <f t="shared" si="9"/>
        <v>8095.4300000000012</v>
      </c>
      <c r="AO68" s="11">
        <f t="shared" si="9"/>
        <v>8259.4750000000004</v>
      </c>
      <c r="AP68" s="11">
        <f t="shared" si="9"/>
        <v>8423.52</v>
      </c>
    </row>
    <row r="69" spans="1:42" x14ac:dyDescent="0.45">
      <c r="A69" t="s">
        <v>128</v>
      </c>
      <c r="B69" s="11" t="s">
        <v>129</v>
      </c>
      <c r="C69" s="11">
        <f t="shared" ref="C69:AP69" si="10">C70-C68</f>
        <v>7210</v>
      </c>
      <c r="D69" s="11">
        <f t="shared" si="10"/>
        <v>3713.5</v>
      </c>
      <c r="E69" s="11">
        <f t="shared" si="10"/>
        <v>3787</v>
      </c>
      <c r="F69" s="11">
        <f t="shared" si="10"/>
        <v>3979.92</v>
      </c>
      <c r="G69" s="11">
        <f t="shared" si="10"/>
        <v>4059.2299999999996</v>
      </c>
      <c r="H69" s="11">
        <f t="shared" si="10"/>
        <v>4142.1450000000004</v>
      </c>
      <c r="I69" s="11">
        <f t="shared" si="10"/>
        <v>4225.0600000000004</v>
      </c>
      <c r="J69" s="11">
        <f t="shared" si="10"/>
        <v>4307.9749999999995</v>
      </c>
      <c r="K69" s="11">
        <f t="shared" si="10"/>
        <v>4394.4950000000008</v>
      </c>
      <c r="L69" s="11">
        <f t="shared" si="10"/>
        <v>4481.0150000000003</v>
      </c>
      <c r="M69" s="11">
        <f t="shared" si="10"/>
        <v>4571.1400000000003</v>
      </c>
      <c r="N69" s="11">
        <f t="shared" si="10"/>
        <v>4664.87</v>
      </c>
      <c r="O69" s="11">
        <f t="shared" si="10"/>
        <v>4754.9949999999999</v>
      </c>
      <c r="P69" s="11">
        <f t="shared" si="10"/>
        <v>4852.3300000000008</v>
      </c>
      <c r="Q69" s="11">
        <f t="shared" si="10"/>
        <v>4949.6649999999991</v>
      </c>
      <c r="R69" s="11">
        <f t="shared" si="10"/>
        <v>5194.0000000000009</v>
      </c>
      <c r="S69" s="11">
        <f t="shared" si="10"/>
        <v>5297.880000000001</v>
      </c>
      <c r="T69" s="11">
        <f t="shared" si="10"/>
        <v>5405.47</v>
      </c>
      <c r="U69" s="11">
        <f t="shared" si="10"/>
        <v>5513.06</v>
      </c>
      <c r="V69" s="11">
        <f t="shared" si="10"/>
        <v>5624.36</v>
      </c>
      <c r="W69" s="11">
        <f t="shared" si="10"/>
        <v>5735.6600000000008</v>
      </c>
      <c r="X69" s="11">
        <f t="shared" si="10"/>
        <v>5850.67</v>
      </c>
      <c r="Y69" s="11">
        <f t="shared" si="10"/>
        <v>5965.68</v>
      </c>
      <c r="Z69" s="11">
        <f t="shared" si="10"/>
        <v>6088.1100000000006</v>
      </c>
      <c r="AA69" s="11">
        <f t="shared" si="10"/>
        <v>6206.829999999999</v>
      </c>
      <c r="AB69" s="11">
        <f t="shared" si="10"/>
        <v>6332.9699999999993</v>
      </c>
      <c r="AC69" s="11">
        <f t="shared" si="10"/>
        <v>6459.11</v>
      </c>
      <c r="AD69" s="11">
        <f t="shared" si="10"/>
        <v>6775.44</v>
      </c>
      <c r="AE69" s="11">
        <f t="shared" si="10"/>
        <v>6908.965000000002</v>
      </c>
      <c r="AF69" s="11">
        <f t="shared" si="10"/>
        <v>7050.1200000000017</v>
      </c>
      <c r="AG69" s="11">
        <f t="shared" si="10"/>
        <v>7191.2749999999996</v>
      </c>
      <c r="AH69" s="11">
        <f t="shared" si="10"/>
        <v>7332.4300000000012</v>
      </c>
      <c r="AI69" s="11">
        <f t="shared" si="10"/>
        <v>7481.2150000000011</v>
      </c>
      <c r="AJ69" s="11">
        <f t="shared" si="10"/>
        <v>7630.0000000000009</v>
      </c>
      <c r="AK69" s="11">
        <f t="shared" si="10"/>
        <v>7782.6000000000013</v>
      </c>
      <c r="AL69" s="11">
        <f t="shared" si="10"/>
        <v>7939.0150000000012</v>
      </c>
      <c r="AM69" s="11">
        <f t="shared" si="10"/>
        <v>8095.4300000000021</v>
      </c>
      <c r="AN69" s="11">
        <f t="shared" si="10"/>
        <v>8259.4750000000022</v>
      </c>
      <c r="AO69" s="11">
        <f t="shared" si="10"/>
        <v>8423.5200000000023</v>
      </c>
      <c r="AP69" s="11">
        <f t="shared" si="10"/>
        <v>8423.52</v>
      </c>
    </row>
    <row r="70" spans="1:42" x14ac:dyDescent="0.45">
      <c r="B70" s="11"/>
      <c r="C70" s="12">
        <f t="shared" ref="C70:AP70" si="11">C72+C71</f>
        <v>7210</v>
      </c>
      <c r="D70" s="12">
        <f t="shared" si="11"/>
        <v>7353.5</v>
      </c>
      <c r="E70" s="12">
        <f t="shared" si="11"/>
        <v>7500.5</v>
      </c>
      <c r="F70" s="12">
        <f t="shared" si="11"/>
        <v>7766.92</v>
      </c>
      <c r="G70" s="12">
        <f t="shared" si="11"/>
        <v>8039.15</v>
      </c>
      <c r="H70" s="12">
        <f t="shared" si="11"/>
        <v>8201.375</v>
      </c>
      <c r="I70" s="12">
        <f t="shared" si="11"/>
        <v>8367.2049999999999</v>
      </c>
      <c r="J70" s="12">
        <f t="shared" si="11"/>
        <v>8533.0349999999999</v>
      </c>
      <c r="K70" s="12">
        <f t="shared" si="11"/>
        <v>8702.4700000000012</v>
      </c>
      <c r="L70" s="12">
        <f t="shared" si="11"/>
        <v>8875.51</v>
      </c>
      <c r="M70" s="12">
        <f t="shared" si="11"/>
        <v>9052.1550000000007</v>
      </c>
      <c r="N70" s="12">
        <f t="shared" si="11"/>
        <v>9236.01</v>
      </c>
      <c r="O70" s="12">
        <f t="shared" si="11"/>
        <v>9419.8649999999998</v>
      </c>
      <c r="P70" s="12">
        <f t="shared" si="11"/>
        <v>9607.3250000000007</v>
      </c>
      <c r="Q70" s="12">
        <f t="shared" si="11"/>
        <v>9801.994999999999</v>
      </c>
      <c r="R70" s="12">
        <f t="shared" si="11"/>
        <v>10143.665000000001</v>
      </c>
      <c r="S70" s="12">
        <f t="shared" si="11"/>
        <v>10491.880000000001</v>
      </c>
      <c r="T70" s="12">
        <f t="shared" si="11"/>
        <v>10703.35</v>
      </c>
      <c r="U70" s="12">
        <f t="shared" si="11"/>
        <v>10918.53</v>
      </c>
      <c r="V70" s="12">
        <f t="shared" si="11"/>
        <v>11137.42</v>
      </c>
      <c r="W70" s="12">
        <f t="shared" si="11"/>
        <v>11360.02</v>
      </c>
      <c r="X70" s="12">
        <f t="shared" si="11"/>
        <v>11586.33</v>
      </c>
      <c r="Y70" s="12">
        <f t="shared" si="11"/>
        <v>11816.35</v>
      </c>
      <c r="Z70" s="12">
        <f t="shared" si="11"/>
        <v>12053.79</v>
      </c>
      <c r="AA70" s="12">
        <f t="shared" si="11"/>
        <v>12294.939999999999</v>
      </c>
      <c r="AB70" s="12">
        <f t="shared" si="11"/>
        <v>12539.8</v>
      </c>
      <c r="AC70" s="12">
        <f t="shared" si="11"/>
        <v>12792.08</v>
      </c>
      <c r="AD70" s="12">
        <f t="shared" si="11"/>
        <v>13234.55</v>
      </c>
      <c r="AE70" s="12">
        <f t="shared" si="11"/>
        <v>13684.405000000002</v>
      </c>
      <c r="AF70" s="12">
        <f t="shared" si="11"/>
        <v>13959.085000000003</v>
      </c>
      <c r="AG70" s="12">
        <f t="shared" si="11"/>
        <v>14241.395</v>
      </c>
      <c r="AH70" s="12">
        <f t="shared" si="11"/>
        <v>14523.705000000002</v>
      </c>
      <c r="AI70" s="12">
        <f t="shared" si="11"/>
        <v>14813.645000000002</v>
      </c>
      <c r="AJ70" s="12">
        <f t="shared" si="11"/>
        <v>15111.215000000002</v>
      </c>
      <c r="AK70" s="12">
        <f t="shared" si="11"/>
        <v>15412.600000000002</v>
      </c>
      <c r="AL70" s="12">
        <f t="shared" si="11"/>
        <v>15721.615000000002</v>
      </c>
      <c r="AM70" s="12">
        <f t="shared" si="11"/>
        <v>16034.445000000003</v>
      </c>
      <c r="AN70" s="12">
        <f t="shared" si="11"/>
        <v>16354.905000000002</v>
      </c>
      <c r="AO70" s="12">
        <f t="shared" si="11"/>
        <v>16682.995000000003</v>
      </c>
      <c r="AP70" s="12">
        <f t="shared" si="11"/>
        <v>16847.04</v>
      </c>
    </row>
    <row r="71" spans="1:42" x14ac:dyDescent="0.45">
      <c r="A71" t="s">
        <v>130</v>
      </c>
      <c r="B71" s="11" t="s">
        <v>131</v>
      </c>
      <c r="C71" s="11">
        <f>'Monthly Outputs'!C22</f>
        <v>3570</v>
      </c>
      <c r="D71" s="11">
        <f>'Monthly Outputs'!D22</f>
        <v>3640</v>
      </c>
      <c r="E71" s="11">
        <f>'Monthly Outputs'!E22</f>
        <v>3713.5</v>
      </c>
      <c r="F71" s="11">
        <f>'Monthly Outputs'!F22</f>
        <v>3787</v>
      </c>
      <c r="G71" s="11">
        <f>'Monthly Outputs'!G22</f>
        <v>3979.92</v>
      </c>
      <c r="H71" s="11">
        <f>'Monthly Outputs'!H22</f>
        <v>4059.23</v>
      </c>
      <c r="I71" s="11">
        <f>'Monthly Outputs'!I22</f>
        <v>4142.1449999999995</v>
      </c>
      <c r="J71" s="11">
        <f>'Monthly Outputs'!J22</f>
        <v>4225.0600000000004</v>
      </c>
      <c r="K71" s="11">
        <f>'Monthly Outputs'!K22</f>
        <v>4307.9750000000004</v>
      </c>
      <c r="L71" s="11">
        <f>'Monthly Outputs'!L22</f>
        <v>4394.4949999999999</v>
      </c>
      <c r="M71" s="11">
        <f>'Monthly Outputs'!M22</f>
        <v>4481.0150000000003</v>
      </c>
      <c r="N71" s="11">
        <f>'Monthly Outputs'!N22</f>
        <v>4571.1400000000003</v>
      </c>
      <c r="O71" s="11">
        <f>'Monthly Outputs'!O22</f>
        <v>4664.87</v>
      </c>
      <c r="P71" s="11">
        <f>'Monthly Outputs'!P22</f>
        <v>4754.9949999999999</v>
      </c>
      <c r="Q71" s="11">
        <f>'Monthly Outputs'!Q22</f>
        <v>4852.33</v>
      </c>
      <c r="R71" s="11">
        <f>'Monthly Outputs'!R22</f>
        <v>4949.665</v>
      </c>
      <c r="S71" s="11">
        <f>'Monthly Outputs'!S22</f>
        <v>5194</v>
      </c>
      <c r="T71" s="11">
        <f>'Monthly Outputs'!T22</f>
        <v>5297.88</v>
      </c>
      <c r="U71" s="11">
        <f>'Monthly Outputs'!U22</f>
        <v>5405.47</v>
      </c>
      <c r="V71" s="11">
        <f>'Monthly Outputs'!V22</f>
        <v>5513.06</v>
      </c>
      <c r="W71" s="11">
        <f>'Monthly Outputs'!W22</f>
        <v>5624.36</v>
      </c>
      <c r="X71" s="11">
        <f>'Monthly Outputs'!X22</f>
        <v>5735.66</v>
      </c>
      <c r="Y71" s="11">
        <f>'Monthly Outputs'!Y22</f>
        <v>5850.67</v>
      </c>
      <c r="Z71" s="11">
        <f>'Monthly Outputs'!Z22</f>
        <v>5965.68</v>
      </c>
      <c r="AA71" s="11">
        <f>'Monthly Outputs'!AA22</f>
        <v>6088.11</v>
      </c>
      <c r="AB71" s="11">
        <f>'Monthly Outputs'!AB22</f>
        <v>6206.83</v>
      </c>
      <c r="AC71" s="11">
        <f>'Monthly Outputs'!AC22</f>
        <v>6332.97</v>
      </c>
      <c r="AD71" s="11">
        <f>'Monthly Outputs'!AD22</f>
        <v>6459.11</v>
      </c>
      <c r="AE71" s="11">
        <f>'Monthly Outputs'!AE22</f>
        <v>6775.4400000000005</v>
      </c>
      <c r="AF71" s="11">
        <f>'Monthly Outputs'!AF22</f>
        <v>6908.9650000000011</v>
      </c>
      <c r="AG71" s="11">
        <f>'Monthly Outputs'!AG22</f>
        <v>7050.1200000000008</v>
      </c>
      <c r="AH71" s="11">
        <f>'Monthly Outputs'!AH22</f>
        <v>7191.2750000000005</v>
      </c>
      <c r="AI71" s="11">
        <f>'Monthly Outputs'!AI22</f>
        <v>7332.4300000000012</v>
      </c>
      <c r="AJ71" s="11">
        <f>'Monthly Outputs'!AJ22</f>
        <v>7481.2150000000011</v>
      </c>
      <c r="AK71" s="11">
        <f>'Monthly Outputs'!AK22</f>
        <v>7630.0000000000009</v>
      </c>
      <c r="AL71" s="11">
        <f>'Monthly Outputs'!AL22</f>
        <v>7782.6</v>
      </c>
      <c r="AM71" s="11">
        <f>'Monthly Outputs'!AM22</f>
        <v>7939.0150000000012</v>
      </c>
      <c r="AN71" s="11">
        <f>'Monthly Outputs'!AN22</f>
        <v>8095.4300000000012</v>
      </c>
      <c r="AO71" s="11">
        <f>'Monthly Outputs'!AO22</f>
        <v>8259.4750000000004</v>
      </c>
      <c r="AP71" s="11">
        <f>'Monthly Outputs'!AP22</f>
        <v>8423.52</v>
      </c>
    </row>
    <row r="72" spans="1:42" x14ac:dyDescent="0.45">
      <c r="A72" t="s">
        <v>121</v>
      </c>
      <c r="B72" s="93"/>
      <c r="C72" s="18">
        <f t="shared" ref="C72:AP72" si="12">C66</f>
        <v>3640</v>
      </c>
      <c r="D72" s="18">
        <f t="shared" si="12"/>
        <v>3713.5</v>
      </c>
      <c r="E72" s="18">
        <f t="shared" si="12"/>
        <v>3787</v>
      </c>
      <c r="F72" s="18">
        <f t="shared" si="12"/>
        <v>3979.92</v>
      </c>
      <c r="G72" s="18">
        <f t="shared" si="12"/>
        <v>4059.23</v>
      </c>
      <c r="H72" s="18">
        <f t="shared" si="12"/>
        <v>4142.1449999999995</v>
      </c>
      <c r="I72" s="18">
        <f t="shared" si="12"/>
        <v>4225.0600000000004</v>
      </c>
      <c r="J72" s="18">
        <f t="shared" si="12"/>
        <v>4307.9750000000004</v>
      </c>
      <c r="K72" s="18">
        <f t="shared" si="12"/>
        <v>4394.4949999999999</v>
      </c>
      <c r="L72" s="18">
        <f t="shared" si="12"/>
        <v>4481.0150000000003</v>
      </c>
      <c r="M72" s="18">
        <f t="shared" si="12"/>
        <v>4571.1400000000003</v>
      </c>
      <c r="N72" s="18">
        <f t="shared" si="12"/>
        <v>4664.87</v>
      </c>
      <c r="O72" s="18">
        <f t="shared" si="12"/>
        <v>4754.9949999999999</v>
      </c>
      <c r="P72" s="18">
        <f t="shared" si="12"/>
        <v>4852.33</v>
      </c>
      <c r="Q72" s="18">
        <f t="shared" si="12"/>
        <v>4949.665</v>
      </c>
      <c r="R72" s="18">
        <f t="shared" si="12"/>
        <v>5194</v>
      </c>
      <c r="S72" s="18">
        <f t="shared" si="12"/>
        <v>5297.88</v>
      </c>
      <c r="T72" s="18">
        <f t="shared" si="12"/>
        <v>5405.47</v>
      </c>
      <c r="U72" s="18">
        <f t="shared" si="12"/>
        <v>5513.06</v>
      </c>
      <c r="V72" s="18">
        <f t="shared" si="12"/>
        <v>5624.36</v>
      </c>
      <c r="W72" s="18">
        <f t="shared" si="12"/>
        <v>5735.66</v>
      </c>
      <c r="X72" s="18">
        <f t="shared" si="12"/>
        <v>5850.67</v>
      </c>
      <c r="Y72" s="18">
        <f t="shared" si="12"/>
        <v>5965.68</v>
      </c>
      <c r="Z72" s="18">
        <f t="shared" si="12"/>
        <v>6088.11</v>
      </c>
      <c r="AA72" s="18">
        <f t="shared" si="12"/>
        <v>6206.83</v>
      </c>
      <c r="AB72" s="18">
        <f t="shared" si="12"/>
        <v>6332.97</v>
      </c>
      <c r="AC72" s="18">
        <f t="shared" si="12"/>
        <v>6459.11</v>
      </c>
      <c r="AD72" s="18">
        <f t="shared" si="12"/>
        <v>6775.4400000000005</v>
      </c>
      <c r="AE72" s="18">
        <f t="shared" si="12"/>
        <v>6908.9650000000011</v>
      </c>
      <c r="AF72" s="18">
        <f t="shared" si="12"/>
        <v>7050.1200000000008</v>
      </c>
      <c r="AG72" s="18">
        <f t="shared" si="12"/>
        <v>7191.2750000000005</v>
      </c>
      <c r="AH72" s="18">
        <f t="shared" si="12"/>
        <v>7332.4300000000012</v>
      </c>
      <c r="AI72" s="18">
        <f t="shared" si="12"/>
        <v>7481.2150000000011</v>
      </c>
      <c r="AJ72" s="18">
        <f t="shared" si="12"/>
        <v>7630.0000000000009</v>
      </c>
      <c r="AK72" s="18">
        <f t="shared" si="12"/>
        <v>7782.6</v>
      </c>
      <c r="AL72" s="18">
        <f t="shared" si="12"/>
        <v>7939.0150000000012</v>
      </c>
      <c r="AM72" s="18">
        <f t="shared" si="12"/>
        <v>8095.4300000000012</v>
      </c>
      <c r="AN72" s="18">
        <f t="shared" si="12"/>
        <v>8259.4750000000004</v>
      </c>
      <c r="AO72" s="18">
        <f t="shared" si="12"/>
        <v>8423.52</v>
      </c>
      <c r="AP72" s="18">
        <f t="shared" si="12"/>
        <v>8423.52</v>
      </c>
    </row>
    <row r="74" spans="1:42" x14ac:dyDescent="0.45">
      <c r="A74" s="17" t="s">
        <v>132</v>
      </c>
    </row>
    <row r="75" spans="1:42" s="9" customFormat="1" x14ac:dyDescent="0.45">
      <c r="A75" s="9" t="s">
        <v>133</v>
      </c>
      <c r="C75" s="9">
        <f t="shared" ref="C75" si="13">C69</f>
        <v>7210</v>
      </c>
      <c r="D75" s="9">
        <f t="shared" ref="D75:AP75" si="14">D69</f>
        <v>3713.5</v>
      </c>
      <c r="E75" s="9">
        <f t="shared" si="14"/>
        <v>3787</v>
      </c>
      <c r="F75" s="9">
        <f t="shared" si="14"/>
        <v>3979.92</v>
      </c>
      <c r="G75" s="9">
        <f t="shared" si="14"/>
        <v>4059.2299999999996</v>
      </c>
      <c r="H75" s="9">
        <f t="shared" si="14"/>
        <v>4142.1450000000004</v>
      </c>
      <c r="I75" s="9">
        <f t="shared" si="14"/>
        <v>4225.0600000000004</v>
      </c>
      <c r="J75" s="9">
        <f t="shared" si="14"/>
        <v>4307.9749999999995</v>
      </c>
      <c r="K75" s="9">
        <f t="shared" si="14"/>
        <v>4394.4950000000008</v>
      </c>
      <c r="L75" s="9">
        <f t="shared" si="14"/>
        <v>4481.0150000000003</v>
      </c>
      <c r="M75" s="9">
        <f t="shared" si="14"/>
        <v>4571.1400000000003</v>
      </c>
      <c r="N75" s="9">
        <f t="shared" si="14"/>
        <v>4664.87</v>
      </c>
      <c r="O75" s="9">
        <f t="shared" si="14"/>
        <v>4754.9949999999999</v>
      </c>
      <c r="P75" s="9">
        <f t="shared" si="14"/>
        <v>4852.3300000000008</v>
      </c>
      <c r="Q75" s="9">
        <f t="shared" si="14"/>
        <v>4949.6649999999991</v>
      </c>
      <c r="R75" s="9">
        <f t="shared" si="14"/>
        <v>5194.0000000000009</v>
      </c>
      <c r="S75" s="9">
        <f t="shared" si="14"/>
        <v>5297.880000000001</v>
      </c>
      <c r="T75" s="9">
        <f t="shared" si="14"/>
        <v>5405.47</v>
      </c>
      <c r="U75" s="9">
        <f t="shared" si="14"/>
        <v>5513.06</v>
      </c>
      <c r="V75" s="9">
        <f t="shared" si="14"/>
        <v>5624.36</v>
      </c>
      <c r="W75" s="9">
        <f t="shared" si="14"/>
        <v>5735.6600000000008</v>
      </c>
      <c r="X75" s="9">
        <f t="shared" si="14"/>
        <v>5850.67</v>
      </c>
      <c r="Y75" s="9">
        <f t="shared" si="14"/>
        <v>5965.68</v>
      </c>
      <c r="Z75" s="9">
        <f t="shared" si="14"/>
        <v>6088.1100000000006</v>
      </c>
      <c r="AA75" s="9">
        <f t="shared" si="14"/>
        <v>6206.829999999999</v>
      </c>
      <c r="AB75" s="9">
        <f t="shared" si="14"/>
        <v>6332.9699999999993</v>
      </c>
      <c r="AC75" s="9">
        <f t="shared" si="14"/>
        <v>6459.11</v>
      </c>
      <c r="AD75" s="9">
        <f t="shared" si="14"/>
        <v>6775.44</v>
      </c>
      <c r="AE75" s="9">
        <f t="shared" si="14"/>
        <v>6908.965000000002</v>
      </c>
      <c r="AF75" s="9">
        <f t="shared" si="14"/>
        <v>7050.1200000000017</v>
      </c>
      <c r="AG75" s="9">
        <f t="shared" si="14"/>
        <v>7191.2749999999996</v>
      </c>
      <c r="AH75" s="9">
        <f t="shared" si="14"/>
        <v>7332.4300000000012</v>
      </c>
      <c r="AI75" s="9">
        <f t="shared" si="14"/>
        <v>7481.2150000000011</v>
      </c>
      <c r="AJ75" s="9">
        <f t="shared" si="14"/>
        <v>7630.0000000000009</v>
      </c>
      <c r="AK75" s="9">
        <f t="shared" si="14"/>
        <v>7782.6000000000013</v>
      </c>
      <c r="AL75" s="9">
        <f t="shared" si="14"/>
        <v>7939.0150000000012</v>
      </c>
      <c r="AM75" s="9">
        <f t="shared" si="14"/>
        <v>8095.4300000000021</v>
      </c>
      <c r="AN75" s="9">
        <f t="shared" si="14"/>
        <v>8259.4750000000022</v>
      </c>
      <c r="AO75" s="9">
        <f t="shared" si="14"/>
        <v>8423.5200000000023</v>
      </c>
      <c r="AP75" s="9">
        <f t="shared" si="14"/>
        <v>8423.52</v>
      </c>
    </row>
    <row r="76" spans="1:42" s="9" customFormat="1" x14ac:dyDescent="0.45">
      <c r="A76" s="9" t="s">
        <v>134</v>
      </c>
      <c r="C76" s="9">
        <f>C104</f>
        <v>0</v>
      </c>
      <c r="D76" s="9">
        <f t="shared" ref="D76:AP76" si="15">D104</f>
        <v>0</v>
      </c>
      <c r="E76" s="9">
        <f t="shared" si="15"/>
        <v>0</v>
      </c>
      <c r="F76" s="9">
        <f t="shared" si="15"/>
        <v>5000</v>
      </c>
      <c r="G76" s="9">
        <f t="shared" si="15"/>
        <v>0</v>
      </c>
      <c r="H76" s="9">
        <f t="shared" si="15"/>
        <v>1000</v>
      </c>
      <c r="I76" s="9">
        <f t="shared" si="15"/>
        <v>0</v>
      </c>
      <c r="J76" s="9">
        <f t="shared" si="15"/>
        <v>0</v>
      </c>
      <c r="K76" s="9">
        <f t="shared" si="15"/>
        <v>0</v>
      </c>
      <c r="L76" s="9">
        <f t="shared" si="15"/>
        <v>0</v>
      </c>
      <c r="M76" s="9">
        <f t="shared" si="15"/>
        <v>0</v>
      </c>
      <c r="N76" s="9">
        <f t="shared" si="15"/>
        <v>0</v>
      </c>
      <c r="O76" s="9">
        <f t="shared" si="15"/>
        <v>0</v>
      </c>
      <c r="P76" s="9">
        <f t="shared" si="15"/>
        <v>0</v>
      </c>
      <c r="Q76" s="9">
        <f t="shared" si="15"/>
        <v>0</v>
      </c>
      <c r="R76" s="9">
        <f t="shared" si="15"/>
        <v>0</v>
      </c>
      <c r="S76" s="9">
        <f t="shared" si="15"/>
        <v>0</v>
      </c>
      <c r="T76" s="9">
        <f t="shared" si="15"/>
        <v>0</v>
      </c>
      <c r="U76" s="9">
        <f t="shared" si="15"/>
        <v>0</v>
      </c>
      <c r="V76" s="9">
        <f t="shared" si="15"/>
        <v>0</v>
      </c>
      <c r="W76" s="9">
        <f t="shared" si="15"/>
        <v>0</v>
      </c>
      <c r="X76" s="9">
        <f t="shared" si="15"/>
        <v>0</v>
      </c>
      <c r="Y76" s="9">
        <f t="shared" si="15"/>
        <v>0</v>
      </c>
      <c r="Z76" s="9">
        <f t="shared" si="15"/>
        <v>0</v>
      </c>
      <c r="AA76" s="9">
        <f t="shared" si="15"/>
        <v>0</v>
      </c>
      <c r="AB76" s="9">
        <f t="shared" si="15"/>
        <v>0</v>
      </c>
      <c r="AC76" s="9">
        <f t="shared" si="15"/>
        <v>0</v>
      </c>
      <c r="AD76" s="9">
        <f t="shared" si="15"/>
        <v>0</v>
      </c>
      <c r="AE76" s="9">
        <f t="shared" si="15"/>
        <v>0</v>
      </c>
      <c r="AF76" s="9">
        <f t="shared" si="15"/>
        <v>0</v>
      </c>
      <c r="AG76" s="9">
        <f t="shared" si="15"/>
        <v>0</v>
      </c>
      <c r="AH76" s="9">
        <f t="shared" si="15"/>
        <v>0</v>
      </c>
      <c r="AI76" s="9">
        <f t="shared" si="15"/>
        <v>0</v>
      </c>
      <c r="AJ76" s="9">
        <f t="shared" si="15"/>
        <v>0</v>
      </c>
      <c r="AK76" s="9">
        <f t="shared" si="15"/>
        <v>0</v>
      </c>
      <c r="AL76" s="9">
        <f t="shared" si="15"/>
        <v>0</v>
      </c>
      <c r="AM76" s="9">
        <f t="shared" si="15"/>
        <v>0</v>
      </c>
      <c r="AN76" s="9">
        <f t="shared" si="15"/>
        <v>0</v>
      </c>
      <c r="AO76" s="9">
        <f t="shared" si="15"/>
        <v>0</v>
      </c>
      <c r="AP76" s="9">
        <f t="shared" si="15"/>
        <v>0</v>
      </c>
    </row>
    <row r="77" spans="1:42" s="9" customFormat="1" x14ac:dyDescent="0.45">
      <c r="A77" s="9" t="str">
        <f>'Monthly Outputs'!A30</f>
        <v>Other Costs Excluding VAT</v>
      </c>
      <c r="C77" s="9">
        <f>'Monthly Outputs'!C30</f>
        <v>400</v>
      </c>
      <c r="D77" s="9">
        <f>'Monthly Outputs'!D30</f>
        <v>400</v>
      </c>
      <c r="E77" s="9">
        <f>'Monthly Outputs'!E30</f>
        <v>400</v>
      </c>
      <c r="F77" s="9">
        <f>'Monthly Outputs'!F30</f>
        <v>400</v>
      </c>
      <c r="G77" s="9">
        <f>'Monthly Outputs'!G30</f>
        <v>412</v>
      </c>
      <c r="H77" s="9">
        <f>'Monthly Outputs'!H30</f>
        <v>412</v>
      </c>
      <c r="I77" s="9">
        <f>'Monthly Outputs'!I30</f>
        <v>662</v>
      </c>
      <c r="J77" s="9">
        <f>'Monthly Outputs'!J30</f>
        <v>412</v>
      </c>
      <c r="K77" s="9">
        <f>'Monthly Outputs'!K30</f>
        <v>412</v>
      </c>
      <c r="L77" s="9">
        <f>'Monthly Outputs'!L30</f>
        <v>462</v>
      </c>
      <c r="M77" s="9">
        <f>'Monthly Outputs'!M30</f>
        <v>412</v>
      </c>
      <c r="N77" s="9">
        <f>'Monthly Outputs'!N30</f>
        <v>412</v>
      </c>
      <c r="O77" s="9">
        <f>'Monthly Outputs'!O30</f>
        <v>412</v>
      </c>
      <c r="P77" s="9">
        <f>'Monthly Outputs'!P30</f>
        <v>412</v>
      </c>
      <c r="Q77" s="9">
        <f>'Monthly Outputs'!Q30</f>
        <v>412</v>
      </c>
      <c r="R77" s="9">
        <f>'Monthly Outputs'!R30</f>
        <v>412</v>
      </c>
      <c r="S77" s="9">
        <f>'Monthly Outputs'!S30</f>
        <v>424</v>
      </c>
      <c r="T77" s="9">
        <f>'Monthly Outputs'!T30</f>
        <v>424</v>
      </c>
      <c r="U77" s="9">
        <f>'Monthly Outputs'!U30</f>
        <v>424</v>
      </c>
      <c r="V77" s="9">
        <f>'Monthly Outputs'!V30</f>
        <v>424</v>
      </c>
      <c r="W77" s="9">
        <f>'Monthly Outputs'!W30</f>
        <v>424</v>
      </c>
      <c r="X77" s="9">
        <f>'Monthly Outputs'!X30</f>
        <v>424</v>
      </c>
      <c r="Y77" s="9">
        <f>'Monthly Outputs'!Y30</f>
        <v>424</v>
      </c>
      <c r="Z77" s="9">
        <f>'Monthly Outputs'!Z30</f>
        <v>424</v>
      </c>
      <c r="AA77" s="9">
        <f>'Monthly Outputs'!AA30</f>
        <v>424</v>
      </c>
      <c r="AB77" s="9">
        <f>'Monthly Outputs'!AB30</f>
        <v>424</v>
      </c>
      <c r="AC77" s="9">
        <f>'Monthly Outputs'!AC30</f>
        <v>424</v>
      </c>
      <c r="AD77" s="9">
        <f>'Monthly Outputs'!AD30</f>
        <v>424</v>
      </c>
      <c r="AE77" s="9">
        <f>'Monthly Outputs'!AE30</f>
        <v>436.00000000000006</v>
      </c>
      <c r="AF77" s="9">
        <f>'Monthly Outputs'!AF30</f>
        <v>436.00000000000006</v>
      </c>
      <c r="AG77" s="9">
        <f>'Monthly Outputs'!AG30</f>
        <v>436.00000000000006</v>
      </c>
      <c r="AH77" s="9">
        <f>'Monthly Outputs'!AH30</f>
        <v>936</v>
      </c>
      <c r="AI77" s="9">
        <f>'Monthly Outputs'!AI30</f>
        <v>436.00000000000006</v>
      </c>
      <c r="AJ77" s="9">
        <f>'Monthly Outputs'!AJ30</f>
        <v>436.00000000000006</v>
      </c>
      <c r="AK77" s="9">
        <f>'Monthly Outputs'!AK30</f>
        <v>436.00000000000006</v>
      </c>
      <c r="AL77" s="9">
        <f>'Monthly Outputs'!AL30</f>
        <v>436.00000000000006</v>
      </c>
      <c r="AM77" s="9">
        <f>'Monthly Outputs'!AM30</f>
        <v>436.00000000000006</v>
      </c>
      <c r="AN77" s="9">
        <f>'Monthly Outputs'!AN30</f>
        <v>436.00000000000006</v>
      </c>
      <c r="AO77" s="9">
        <f>'Monthly Outputs'!AO30</f>
        <v>436.00000000000006</v>
      </c>
      <c r="AP77" s="9">
        <f>'Monthly Outputs'!AP30</f>
        <v>436.00000000000006</v>
      </c>
    </row>
    <row r="78" spans="1:42" s="9" customFormat="1" x14ac:dyDescent="0.45">
      <c r="C78" s="112">
        <f t="shared" ref="C78:AP78" si="16">SUM(C75:C77)</f>
        <v>7610</v>
      </c>
      <c r="D78" s="112">
        <f t="shared" si="16"/>
        <v>4113.5</v>
      </c>
      <c r="E78" s="112">
        <f t="shared" si="16"/>
        <v>4187</v>
      </c>
      <c r="F78" s="112">
        <f t="shared" si="16"/>
        <v>9379.92</v>
      </c>
      <c r="G78" s="112">
        <f t="shared" si="16"/>
        <v>4471.2299999999996</v>
      </c>
      <c r="H78" s="112">
        <f t="shared" si="16"/>
        <v>5554.1450000000004</v>
      </c>
      <c r="I78" s="112">
        <f t="shared" si="16"/>
        <v>4887.0600000000004</v>
      </c>
      <c r="J78" s="112">
        <f t="shared" si="16"/>
        <v>4719.9749999999995</v>
      </c>
      <c r="K78" s="112">
        <f t="shared" si="16"/>
        <v>4806.4950000000008</v>
      </c>
      <c r="L78" s="112">
        <f t="shared" si="16"/>
        <v>4943.0150000000003</v>
      </c>
      <c r="M78" s="112">
        <f t="shared" si="16"/>
        <v>4983.1400000000003</v>
      </c>
      <c r="N78" s="112">
        <f t="shared" si="16"/>
        <v>5076.87</v>
      </c>
      <c r="O78" s="112">
        <f t="shared" si="16"/>
        <v>5166.9949999999999</v>
      </c>
      <c r="P78" s="112">
        <f t="shared" si="16"/>
        <v>5264.3300000000008</v>
      </c>
      <c r="Q78" s="112">
        <f t="shared" si="16"/>
        <v>5361.6649999999991</v>
      </c>
      <c r="R78" s="112">
        <f t="shared" si="16"/>
        <v>5606.0000000000009</v>
      </c>
      <c r="S78" s="112">
        <f t="shared" si="16"/>
        <v>5721.880000000001</v>
      </c>
      <c r="T78" s="112">
        <f t="shared" si="16"/>
        <v>5829.47</v>
      </c>
      <c r="U78" s="112">
        <f t="shared" si="16"/>
        <v>5937.06</v>
      </c>
      <c r="V78" s="112">
        <f t="shared" si="16"/>
        <v>6048.36</v>
      </c>
      <c r="W78" s="112">
        <f t="shared" si="16"/>
        <v>6159.6600000000008</v>
      </c>
      <c r="X78" s="112">
        <f t="shared" si="16"/>
        <v>6274.67</v>
      </c>
      <c r="Y78" s="112">
        <f t="shared" si="16"/>
        <v>6389.68</v>
      </c>
      <c r="Z78" s="112">
        <f t="shared" si="16"/>
        <v>6512.1100000000006</v>
      </c>
      <c r="AA78" s="112">
        <f t="shared" si="16"/>
        <v>6630.829999999999</v>
      </c>
      <c r="AB78" s="112">
        <f t="shared" si="16"/>
        <v>6756.9699999999993</v>
      </c>
      <c r="AC78" s="112">
        <f t="shared" si="16"/>
        <v>6883.11</v>
      </c>
      <c r="AD78" s="112">
        <f t="shared" si="16"/>
        <v>7199.44</v>
      </c>
      <c r="AE78" s="112">
        <f t="shared" si="16"/>
        <v>7344.965000000002</v>
      </c>
      <c r="AF78" s="112">
        <f t="shared" si="16"/>
        <v>7486.1200000000017</v>
      </c>
      <c r="AG78" s="112">
        <f t="shared" si="16"/>
        <v>7627.2749999999996</v>
      </c>
      <c r="AH78" s="112">
        <f t="shared" si="16"/>
        <v>8268.43</v>
      </c>
      <c r="AI78" s="112">
        <f t="shared" si="16"/>
        <v>7917.2150000000011</v>
      </c>
      <c r="AJ78" s="112">
        <f t="shared" si="16"/>
        <v>8066.0000000000009</v>
      </c>
      <c r="AK78" s="112">
        <f t="shared" si="16"/>
        <v>8218.6000000000022</v>
      </c>
      <c r="AL78" s="112">
        <f t="shared" si="16"/>
        <v>8375.0150000000012</v>
      </c>
      <c r="AM78" s="112">
        <f t="shared" si="16"/>
        <v>8531.4300000000021</v>
      </c>
      <c r="AN78" s="112">
        <f t="shared" si="16"/>
        <v>8695.4750000000022</v>
      </c>
      <c r="AO78" s="112">
        <f t="shared" si="16"/>
        <v>8859.5200000000023</v>
      </c>
      <c r="AP78" s="112">
        <f t="shared" si="16"/>
        <v>8859.52</v>
      </c>
    </row>
    <row r="79" spans="1:42" x14ac:dyDescent="0.45">
      <c r="A79" s="17" t="s">
        <v>135</v>
      </c>
    </row>
    <row r="80" spans="1:42" x14ac:dyDescent="0.45">
      <c r="A80" t="s">
        <v>118</v>
      </c>
      <c r="C80" s="11">
        <f>IF(C47&lt;&gt;"",C47,B84)</f>
        <v>0</v>
      </c>
      <c r="D80" s="11">
        <f t="shared" ref="D80:AP80" si="17">C84</f>
        <v>7610</v>
      </c>
      <c r="E80" s="11">
        <f t="shared" si="17"/>
        <v>11723.5</v>
      </c>
      <c r="F80" s="11">
        <f t="shared" si="17"/>
        <v>8807.8333333333339</v>
      </c>
      <c r="G80" s="11">
        <f t="shared" si="17"/>
        <v>13841.153333333334</v>
      </c>
      <c r="H80" s="11">
        <f t="shared" si="17"/>
        <v>14130.283333333333</v>
      </c>
      <c r="I80" s="11">
        <f t="shared" si="17"/>
        <v>10650.703</v>
      </c>
      <c r="J80" s="11">
        <f t="shared" si="17"/>
        <v>10739.287000000002</v>
      </c>
      <c r="K80" s="11">
        <f t="shared" si="17"/>
        <v>9977.3113333333331</v>
      </c>
      <c r="L80" s="11">
        <f t="shared" si="17"/>
        <v>9852.2740000000013</v>
      </c>
      <c r="M80" s="11">
        <f t="shared" si="17"/>
        <v>10064.175000000003</v>
      </c>
      <c r="N80" s="11">
        <f t="shared" si="17"/>
        <v>10246.588000000002</v>
      </c>
      <c r="O80" s="11">
        <f t="shared" si="17"/>
        <v>10389.544333333333</v>
      </c>
      <c r="P80" s="11">
        <f t="shared" si="17"/>
        <v>10576.074333333334</v>
      </c>
      <c r="Q80" s="11">
        <f t="shared" si="17"/>
        <v>10769.783000000001</v>
      </c>
      <c r="R80" s="11">
        <f t="shared" si="17"/>
        <v>10970.461333333333</v>
      </c>
      <c r="S80" s="11">
        <f t="shared" si="17"/>
        <v>11318.620333333334</v>
      </c>
      <c r="T80" s="11">
        <f t="shared" si="17"/>
        <v>11685.324333333334</v>
      </c>
      <c r="U80" s="11">
        <f t="shared" si="17"/>
        <v>11925.083333333336</v>
      </c>
      <c r="V80" s="11">
        <f t="shared" si="17"/>
        <v>12147.988666666668</v>
      </c>
      <c r="W80" s="11">
        <f t="shared" si="17"/>
        <v>12374.051333333333</v>
      </c>
      <c r="X80" s="11">
        <f t="shared" si="17"/>
        <v>12603.824000000001</v>
      </c>
      <c r="Y80" s="11">
        <f t="shared" si="17"/>
        <v>12837.554000000002</v>
      </c>
      <c r="Z80" s="11">
        <f t="shared" si="17"/>
        <v>13074.994000000002</v>
      </c>
      <c r="AA80" s="11">
        <f t="shared" si="17"/>
        <v>13320.101333333334</v>
      </c>
      <c r="AB80" s="11">
        <f t="shared" si="17"/>
        <v>13568.918666666665</v>
      </c>
      <c r="AC80" s="11">
        <f t="shared" si="17"/>
        <v>13821.940666666665</v>
      </c>
      <c r="AD80" s="11">
        <f t="shared" si="17"/>
        <v>14082.135333333332</v>
      </c>
      <c r="AE80" s="11">
        <f t="shared" si="17"/>
        <v>14533.014666666666</v>
      </c>
      <c r="AF80" s="11">
        <f t="shared" si="17"/>
        <v>15003.279000000002</v>
      </c>
      <c r="AG80" s="11">
        <f t="shared" si="17"/>
        <v>15311.047666666669</v>
      </c>
      <c r="AH80" s="11">
        <f t="shared" si="17"/>
        <v>15603.059333333335</v>
      </c>
      <c r="AI80" s="11">
        <f t="shared" si="17"/>
        <v>16394.779666666665</v>
      </c>
      <c r="AJ80" s="11">
        <f t="shared" si="17"/>
        <v>16694.13</v>
      </c>
      <c r="AK80" s="11">
        <f t="shared" si="17"/>
        <v>16534.44366666667</v>
      </c>
      <c r="AL80" s="11">
        <f t="shared" si="17"/>
        <v>16812.414333333334</v>
      </c>
      <c r="AM80" s="11">
        <f t="shared" si="17"/>
        <v>17131.348333333339</v>
      </c>
      <c r="AN80" s="11">
        <f t="shared" si="17"/>
        <v>17454.351666666669</v>
      </c>
      <c r="AO80" s="11">
        <f t="shared" si="17"/>
        <v>17785.239333333338</v>
      </c>
      <c r="AP80" s="11">
        <f t="shared" si="17"/>
        <v>18123.757000000001</v>
      </c>
    </row>
    <row r="81" spans="1:42" x14ac:dyDescent="0.45">
      <c r="A81" t="s">
        <v>128</v>
      </c>
      <c r="B81" s="11"/>
      <c r="C81" s="11">
        <f t="shared" ref="C81:AP81" si="18">C78*IF($C$15="yes",1.2,1)</f>
        <v>7610</v>
      </c>
      <c r="D81" s="11">
        <f t="shared" si="18"/>
        <v>4113.5</v>
      </c>
      <c r="E81" s="11">
        <f t="shared" si="18"/>
        <v>4187</v>
      </c>
      <c r="F81" s="11">
        <f t="shared" si="18"/>
        <v>9379.92</v>
      </c>
      <c r="G81" s="11">
        <f t="shared" si="18"/>
        <v>4471.2299999999996</v>
      </c>
      <c r="H81" s="11">
        <f t="shared" si="18"/>
        <v>5554.1450000000004</v>
      </c>
      <c r="I81" s="11">
        <f t="shared" si="18"/>
        <v>4887.0600000000004</v>
      </c>
      <c r="J81" s="11">
        <f t="shared" si="18"/>
        <v>4719.9749999999995</v>
      </c>
      <c r="K81" s="11">
        <f t="shared" si="18"/>
        <v>4806.4950000000008</v>
      </c>
      <c r="L81" s="11">
        <f t="shared" si="18"/>
        <v>4943.0150000000003</v>
      </c>
      <c r="M81" s="11">
        <f t="shared" si="18"/>
        <v>4983.1400000000003</v>
      </c>
      <c r="N81" s="11">
        <f t="shared" si="18"/>
        <v>5076.87</v>
      </c>
      <c r="O81" s="11">
        <f t="shared" si="18"/>
        <v>5166.9949999999999</v>
      </c>
      <c r="P81" s="11">
        <f t="shared" si="18"/>
        <v>5264.3300000000008</v>
      </c>
      <c r="Q81" s="11">
        <f t="shared" si="18"/>
        <v>5361.6649999999991</v>
      </c>
      <c r="R81" s="11">
        <f t="shared" si="18"/>
        <v>5606.0000000000009</v>
      </c>
      <c r="S81" s="11">
        <f t="shared" si="18"/>
        <v>5721.880000000001</v>
      </c>
      <c r="T81" s="11">
        <f t="shared" si="18"/>
        <v>5829.47</v>
      </c>
      <c r="U81" s="11">
        <f t="shared" si="18"/>
        <v>5937.06</v>
      </c>
      <c r="V81" s="11">
        <f t="shared" si="18"/>
        <v>6048.36</v>
      </c>
      <c r="W81" s="11">
        <f t="shared" si="18"/>
        <v>6159.6600000000008</v>
      </c>
      <c r="X81" s="11">
        <f t="shared" si="18"/>
        <v>6274.67</v>
      </c>
      <c r="Y81" s="11">
        <f t="shared" si="18"/>
        <v>6389.68</v>
      </c>
      <c r="Z81" s="11">
        <f t="shared" si="18"/>
        <v>6512.1100000000006</v>
      </c>
      <c r="AA81" s="11">
        <f t="shared" si="18"/>
        <v>6630.829999999999</v>
      </c>
      <c r="AB81" s="11">
        <f t="shared" si="18"/>
        <v>6756.9699999999993</v>
      </c>
      <c r="AC81" s="11">
        <f t="shared" si="18"/>
        <v>6883.11</v>
      </c>
      <c r="AD81" s="11">
        <f t="shared" si="18"/>
        <v>7199.44</v>
      </c>
      <c r="AE81" s="11">
        <f t="shared" si="18"/>
        <v>7344.965000000002</v>
      </c>
      <c r="AF81" s="11">
        <f t="shared" si="18"/>
        <v>7486.1200000000017</v>
      </c>
      <c r="AG81" s="11">
        <f t="shared" si="18"/>
        <v>7627.2749999999996</v>
      </c>
      <c r="AH81" s="11">
        <f t="shared" si="18"/>
        <v>8268.43</v>
      </c>
      <c r="AI81" s="11">
        <f t="shared" si="18"/>
        <v>7917.2150000000011</v>
      </c>
      <c r="AJ81" s="11">
        <f t="shared" si="18"/>
        <v>8066.0000000000009</v>
      </c>
      <c r="AK81" s="11">
        <f t="shared" si="18"/>
        <v>8218.6000000000022</v>
      </c>
      <c r="AL81" s="11">
        <f t="shared" si="18"/>
        <v>8375.0150000000012</v>
      </c>
      <c r="AM81" s="11">
        <f t="shared" si="18"/>
        <v>8531.4300000000021</v>
      </c>
      <c r="AN81" s="11">
        <f t="shared" si="18"/>
        <v>8695.4750000000022</v>
      </c>
      <c r="AO81" s="11">
        <f t="shared" si="18"/>
        <v>8859.5200000000023</v>
      </c>
      <c r="AP81" s="11">
        <f t="shared" si="18"/>
        <v>8859.52</v>
      </c>
    </row>
    <row r="82" spans="1:42" x14ac:dyDescent="0.45">
      <c r="B82" s="11"/>
      <c r="C82" s="12">
        <f t="shared" ref="C82:AP82" si="19">SUM(C80:C81)</f>
        <v>7610</v>
      </c>
      <c r="D82" s="12">
        <f t="shared" si="19"/>
        <v>11723.5</v>
      </c>
      <c r="E82" s="12">
        <f t="shared" si="19"/>
        <v>15910.5</v>
      </c>
      <c r="F82" s="12">
        <f t="shared" si="19"/>
        <v>18187.753333333334</v>
      </c>
      <c r="G82" s="12">
        <f t="shared" si="19"/>
        <v>18312.383333333331</v>
      </c>
      <c r="H82" s="12">
        <f t="shared" si="19"/>
        <v>19684.428333333333</v>
      </c>
      <c r="I82" s="12">
        <f t="shared" si="19"/>
        <v>15537.762999999999</v>
      </c>
      <c r="J82" s="12">
        <f t="shared" si="19"/>
        <v>15459.262000000002</v>
      </c>
      <c r="K82" s="12">
        <f t="shared" si="19"/>
        <v>14783.806333333334</v>
      </c>
      <c r="L82" s="12">
        <f t="shared" si="19"/>
        <v>14795.289000000001</v>
      </c>
      <c r="M82" s="12">
        <f t="shared" si="19"/>
        <v>15047.315000000002</v>
      </c>
      <c r="N82" s="12">
        <f t="shared" si="19"/>
        <v>15323.458000000002</v>
      </c>
      <c r="O82" s="12">
        <f t="shared" si="19"/>
        <v>15556.539333333334</v>
      </c>
      <c r="P82" s="12">
        <f t="shared" si="19"/>
        <v>15840.404333333336</v>
      </c>
      <c r="Q82" s="12">
        <f t="shared" si="19"/>
        <v>16131.448</v>
      </c>
      <c r="R82" s="12">
        <f t="shared" si="19"/>
        <v>16576.461333333333</v>
      </c>
      <c r="S82" s="12">
        <f t="shared" si="19"/>
        <v>17040.500333333337</v>
      </c>
      <c r="T82" s="12">
        <f t="shared" si="19"/>
        <v>17514.794333333335</v>
      </c>
      <c r="U82" s="12">
        <f t="shared" si="19"/>
        <v>17862.143333333337</v>
      </c>
      <c r="V82" s="12">
        <f t="shared" si="19"/>
        <v>18196.348666666669</v>
      </c>
      <c r="W82" s="12">
        <f t="shared" si="19"/>
        <v>18533.711333333333</v>
      </c>
      <c r="X82" s="12">
        <f t="shared" si="19"/>
        <v>18878.493999999999</v>
      </c>
      <c r="Y82" s="12">
        <f t="shared" si="19"/>
        <v>19227.234000000004</v>
      </c>
      <c r="Z82" s="12">
        <f t="shared" si="19"/>
        <v>19587.104000000003</v>
      </c>
      <c r="AA82" s="12">
        <f t="shared" si="19"/>
        <v>19950.931333333334</v>
      </c>
      <c r="AB82" s="12">
        <f t="shared" si="19"/>
        <v>20325.888666666666</v>
      </c>
      <c r="AC82" s="12">
        <f t="shared" si="19"/>
        <v>20705.050666666666</v>
      </c>
      <c r="AD82" s="12">
        <f t="shared" si="19"/>
        <v>21281.57533333333</v>
      </c>
      <c r="AE82" s="12">
        <f t="shared" si="19"/>
        <v>21877.979666666666</v>
      </c>
      <c r="AF82" s="12">
        <f t="shared" si="19"/>
        <v>22489.399000000005</v>
      </c>
      <c r="AG82" s="12">
        <f t="shared" si="19"/>
        <v>22938.322666666667</v>
      </c>
      <c r="AH82" s="12">
        <f t="shared" si="19"/>
        <v>23871.489333333335</v>
      </c>
      <c r="AI82" s="12">
        <f t="shared" si="19"/>
        <v>24311.994666666666</v>
      </c>
      <c r="AJ82" s="12">
        <f t="shared" si="19"/>
        <v>24760.13</v>
      </c>
      <c r="AK82" s="12">
        <f t="shared" si="19"/>
        <v>24753.043666666672</v>
      </c>
      <c r="AL82" s="12">
        <f t="shared" si="19"/>
        <v>25187.429333333333</v>
      </c>
      <c r="AM82" s="12">
        <f t="shared" si="19"/>
        <v>25662.778333333343</v>
      </c>
      <c r="AN82" s="12">
        <f t="shared" si="19"/>
        <v>26149.826666666671</v>
      </c>
      <c r="AO82" s="12">
        <f t="shared" si="19"/>
        <v>26644.759333333343</v>
      </c>
      <c r="AP82" s="12">
        <f t="shared" si="19"/>
        <v>26983.277000000002</v>
      </c>
    </row>
    <row r="83" spans="1:42" x14ac:dyDescent="0.45">
      <c r="A83" t="s">
        <v>136</v>
      </c>
      <c r="B83" s="11"/>
      <c r="C83" s="11">
        <f t="shared" ref="C83:AP83" si="20">C82-C84</f>
        <v>0</v>
      </c>
      <c r="D83" s="11">
        <f t="shared" si="20"/>
        <v>0</v>
      </c>
      <c r="E83" s="11">
        <f t="shared" si="20"/>
        <v>7102.6666666666661</v>
      </c>
      <c r="F83" s="11">
        <f t="shared" si="20"/>
        <v>4346.6000000000004</v>
      </c>
      <c r="G83" s="11">
        <f t="shared" si="20"/>
        <v>4182.0999999999985</v>
      </c>
      <c r="H83" s="11">
        <f t="shared" si="20"/>
        <v>9033.7253333333338</v>
      </c>
      <c r="I83" s="11">
        <f t="shared" si="20"/>
        <v>4798.4759999999969</v>
      </c>
      <c r="J83" s="11">
        <f t="shared" si="20"/>
        <v>5481.9506666666693</v>
      </c>
      <c r="K83" s="11">
        <f t="shared" si="20"/>
        <v>4931.5323333333326</v>
      </c>
      <c r="L83" s="11">
        <f t="shared" si="20"/>
        <v>4731.1139999999978</v>
      </c>
      <c r="M83" s="11">
        <f t="shared" si="20"/>
        <v>4800.7270000000008</v>
      </c>
      <c r="N83" s="11">
        <f t="shared" si="20"/>
        <v>4933.9136666666691</v>
      </c>
      <c r="O83" s="11">
        <f t="shared" si="20"/>
        <v>4980.4650000000001</v>
      </c>
      <c r="P83" s="11">
        <f t="shared" si="20"/>
        <v>5070.6213333333344</v>
      </c>
      <c r="Q83" s="11">
        <f t="shared" si="20"/>
        <v>5160.9866666666676</v>
      </c>
      <c r="R83" s="11">
        <f t="shared" si="20"/>
        <v>5257.8409999999985</v>
      </c>
      <c r="S83" s="11">
        <f t="shared" si="20"/>
        <v>5355.1760000000031</v>
      </c>
      <c r="T83" s="11">
        <f t="shared" si="20"/>
        <v>5589.7109999999993</v>
      </c>
      <c r="U83" s="11">
        <f t="shared" si="20"/>
        <v>5714.1546666666691</v>
      </c>
      <c r="V83" s="11">
        <f t="shared" si="20"/>
        <v>5822.2973333333357</v>
      </c>
      <c r="W83" s="11">
        <f t="shared" si="20"/>
        <v>5929.8873333333322</v>
      </c>
      <c r="X83" s="11">
        <f t="shared" si="20"/>
        <v>6040.9399999999969</v>
      </c>
      <c r="Y83" s="11">
        <f t="shared" si="20"/>
        <v>6152.2400000000016</v>
      </c>
      <c r="Z83" s="11">
        <f t="shared" si="20"/>
        <v>6267.002666666669</v>
      </c>
      <c r="AA83" s="11">
        <f t="shared" si="20"/>
        <v>6382.0126666666692</v>
      </c>
      <c r="AB83" s="11">
        <f t="shared" si="20"/>
        <v>6503.9480000000003</v>
      </c>
      <c r="AC83" s="11">
        <f t="shared" si="20"/>
        <v>6622.9153333333343</v>
      </c>
      <c r="AD83" s="11">
        <f t="shared" si="20"/>
        <v>6748.5606666666645</v>
      </c>
      <c r="AE83" s="11">
        <f t="shared" si="20"/>
        <v>6874.7006666666639</v>
      </c>
      <c r="AF83" s="11">
        <f t="shared" si="20"/>
        <v>7178.3513333333358</v>
      </c>
      <c r="AG83" s="11">
        <f t="shared" si="20"/>
        <v>7335.2633333333324</v>
      </c>
      <c r="AH83" s="11">
        <f t="shared" si="20"/>
        <v>7476.7096666666694</v>
      </c>
      <c r="AI83" s="11">
        <f t="shared" si="20"/>
        <v>7617.8646666666646</v>
      </c>
      <c r="AJ83" s="11">
        <f t="shared" si="20"/>
        <v>8225.6863333333313</v>
      </c>
      <c r="AK83" s="11">
        <f t="shared" si="20"/>
        <v>7940.6293333333379</v>
      </c>
      <c r="AL83" s="11">
        <f t="shared" si="20"/>
        <v>8056.0809999999947</v>
      </c>
      <c r="AM83" s="11">
        <f t="shared" si="20"/>
        <v>8208.4266666666736</v>
      </c>
      <c r="AN83" s="11">
        <f t="shared" si="20"/>
        <v>8364.5873333333329</v>
      </c>
      <c r="AO83" s="11">
        <f t="shared" si="20"/>
        <v>8521.0023333333411</v>
      </c>
      <c r="AP83" s="11">
        <f t="shared" si="20"/>
        <v>8684.5386666666673</v>
      </c>
    </row>
    <row r="84" spans="1:42" x14ac:dyDescent="0.45">
      <c r="A84" t="s">
        <v>121</v>
      </c>
      <c r="B84" s="94"/>
      <c r="C84" s="18">
        <f t="shared" ref="C84:AP84" si="21">SUM(C85:C88)</f>
        <v>7610</v>
      </c>
      <c r="D84" s="18">
        <f t="shared" si="21"/>
        <v>11723.5</v>
      </c>
      <c r="E84" s="18">
        <f t="shared" si="21"/>
        <v>8807.8333333333339</v>
      </c>
      <c r="F84" s="18">
        <f t="shared" si="21"/>
        <v>13841.153333333334</v>
      </c>
      <c r="G84" s="18">
        <f t="shared" si="21"/>
        <v>14130.283333333333</v>
      </c>
      <c r="H84" s="18">
        <f t="shared" si="21"/>
        <v>10650.703</v>
      </c>
      <c r="I84" s="18">
        <f t="shared" si="21"/>
        <v>10739.287000000002</v>
      </c>
      <c r="J84" s="18">
        <f t="shared" si="21"/>
        <v>9977.3113333333331</v>
      </c>
      <c r="K84" s="18">
        <f t="shared" si="21"/>
        <v>9852.2740000000013</v>
      </c>
      <c r="L84" s="18">
        <f t="shared" si="21"/>
        <v>10064.175000000003</v>
      </c>
      <c r="M84" s="18">
        <f t="shared" si="21"/>
        <v>10246.588000000002</v>
      </c>
      <c r="N84" s="18">
        <f t="shared" si="21"/>
        <v>10389.544333333333</v>
      </c>
      <c r="O84" s="18">
        <f t="shared" si="21"/>
        <v>10576.074333333334</v>
      </c>
      <c r="P84" s="18">
        <f t="shared" si="21"/>
        <v>10769.783000000001</v>
      </c>
      <c r="Q84" s="18">
        <f t="shared" si="21"/>
        <v>10970.461333333333</v>
      </c>
      <c r="R84" s="18">
        <f t="shared" si="21"/>
        <v>11318.620333333334</v>
      </c>
      <c r="S84" s="18">
        <f t="shared" si="21"/>
        <v>11685.324333333334</v>
      </c>
      <c r="T84" s="18">
        <f t="shared" si="21"/>
        <v>11925.083333333336</v>
      </c>
      <c r="U84" s="18">
        <f t="shared" si="21"/>
        <v>12147.988666666668</v>
      </c>
      <c r="V84" s="18">
        <f t="shared" si="21"/>
        <v>12374.051333333333</v>
      </c>
      <c r="W84" s="18">
        <f t="shared" si="21"/>
        <v>12603.824000000001</v>
      </c>
      <c r="X84" s="18">
        <f t="shared" si="21"/>
        <v>12837.554000000002</v>
      </c>
      <c r="Y84" s="18">
        <f t="shared" si="21"/>
        <v>13074.994000000002</v>
      </c>
      <c r="Z84" s="18">
        <f t="shared" si="21"/>
        <v>13320.101333333334</v>
      </c>
      <c r="AA84" s="18">
        <f t="shared" si="21"/>
        <v>13568.918666666665</v>
      </c>
      <c r="AB84" s="18">
        <f t="shared" si="21"/>
        <v>13821.940666666665</v>
      </c>
      <c r="AC84" s="18">
        <f t="shared" si="21"/>
        <v>14082.135333333332</v>
      </c>
      <c r="AD84" s="18">
        <f t="shared" si="21"/>
        <v>14533.014666666666</v>
      </c>
      <c r="AE84" s="18">
        <f t="shared" si="21"/>
        <v>15003.279000000002</v>
      </c>
      <c r="AF84" s="18">
        <f t="shared" si="21"/>
        <v>15311.047666666669</v>
      </c>
      <c r="AG84" s="18">
        <f t="shared" si="21"/>
        <v>15603.059333333335</v>
      </c>
      <c r="AH84" s="18">
        <f t="shared" si="21"/>
        <v>16394.779666666665</v>
      </c>
      <c r="AI84" s="18">
        <f t="shared" si="21"/>
        <v>16694.13</v>
      </c>
      <c r="AJ84" s="18">
        <f t="shared" si="21"/>
        <v>16534.44366666667</v>
      </c>
      <c r="AK84" s="18">
        <f t="shared" si="21"/>
        <v>16812.414333333334</v>
      </c>
      <c r="AL84" s="18">
        <f t="shared" si="21"/>
        <v>17131.348333333339</v>
      </c>
      <c r="AM84" s="18">
        <f t="shared" si="21"/>
        <v>17454.351666666669</v>
      </c>
      <c r="AN84" s="18">
        <f t="shared" si="21"/>
        <v>17785.239333333338</v>
      </c>
      <c r="AO84" s="18">
        <f t="shared" si="21"/>
        <v>18123.757000000001</v>
      </c>
      <c r="AP84" s="18">
        <f t="shared" si="21"/>
        <v>18298.738333333335</v>
      </c>
    </row>
    <row r="85" spans="1:42" s="47" customFormat="1" x14ac:dyDescent="0.45">
      <c r="B85" s="47" t="s">
        <v>122</v>
      </c>
      <c r="C85" s="46">
        <f t="shared" ref="C85:AP85" si="22">MAX(0,C81*MIN(30,$C$34)/30)</f>
        <v>7610</v>
      </c>
      <c r="D85" s="46">
        <f t="shared" si="22"/>
        <v>4113.5</v>
      </c>
      <c r="E85" s="46">
        <f t="shared" si="22"/>
        <v>4187</v>
      </c>
      <c r="F85" s="46">
        <f t="shared" si="22"/>
        <v>9379.92</v>
      </c>
      <c r="G85" s="46">
        <f t="shared" si="22"/>
        <v>4471.2299999999996</v>
      </c>
      <c r="H85" s="46">
        <f t="shared" si="22"/>
        <v>5554.1450000000004</v>
      </c>
      <c r="I85" s="46">
        <f t="shared" si="22"/>
        <v>4887.0600000000004</v>
      </c>
      <c r="J85" s="46">
        <f t="shared" si="22"/>
        <v>4719.9749999999995</v>
      </c>
      <c r="K85" s="46">
        <f t="shared" si="22"/>
        <v>4806.4950000000008</v>
      </c>
      <c r="L85" s="46">
        <f t="shared" si="22"/>
        <v>4943.0150000000003</v>
      </c>
      <c r="M85" s="46">
        <f t="shared" si="22"/>
        <v>4983.1400000000003</v>
      </c>
      <c r="N85" s="46">
        <f t="shared" si="22"/>
        <v>5076.87</v>
      </c>
      <c r="O85" s="46">
        <f t="shared" si="22"/>
        <v>5166.9949999999999</v>
      </c>
      <c r="P85" s="46">
        <f t="shared" si="22"/>
        <v>5264.3300000000008</v>
      </c>
      <c r="Q85" s="46">
        <f t="shared" si="22"/>
        <v>5361.6649999999991</v>
      </c>
      <c r="R85" s="46">
        <f t="shared" si="22"/>
        <v>5606.0000000000009</v>
      </c>
      <c r="S85" s="46">
        <f t="shared" si="22"/>
        <v>5721.880000000001</v>
      </c>
      <c r="T85" s="46">
        <f t="shared" si="22"/>
        <v>5829.47</v>
      </c>
      <c r="U85" s="46">
        <f t="shared" si="22"/>
        <v>5937.06</v>
      </c>
      <c r="V85" s="46">
        <f t="shared" si="22"/>
        <v>6048.36</v>
      </c>
      <c r="W85" s="46">
        <f t="shared" si="22"/>
        <v>6159.6600000000008</v>
      </c>
      <c r="X85" s="46">
        <f t="shared" si="22"/>
        <v>6274.67</v>
      </c>
      <c r="Y85" s="46">
        <f t="shared" si="22"/>
        <v>6389.6800000000012</v>
      </c>
      <c r="Z85" s="46">
        <f t="shared" si="22"/>
        <v>6512.1100000000006</v>
      </c>
      <c r="AA85" s="46">
        <f t="shared" si="22"/>
        <v>6630.829999999999</v>
      </c>
      <c r="AB85" s="46">
        <f t="shared" si="22"/>
        <v>6756.9699999999993</v>
      </c>
      <c r="AC85" s="46">
        <f t="shared" si="22"/>
        <v>6883.11</v>
      </c>
      <c r="AD85" s="46">
        <f t="shared" si="22"/>
        <v>7199.44</v>
      </c>
      <c r="AE85" s="46">
        <f t="shared" si="22"/>
        <v>7344.965000000002</v>
      </c>
      <c r="AF85" s="46">
        <f t="shared" si="22"/>
        <v>7486.1200000000017</v>
      </c>
      <c r="AG85" s="46">
        <f t="shared" si="22"/>
        <v>7627.2749999999996</v>
      </c>
      <c r="AH85" s="46">
        <f t="shared" si="22"/>
        <v>8268.43</v>
      </c>
      <c r="AI85" s="46">
        <f t="shared" si="22"/>
        <v>7917.2150000000011</v>
      </c>
      <c r="AJ85" s="46">
        <f t="shared" si="22"/>
        <v>8066.0000000000009</v>
      </c>
      <c r="AK85" s="46">
        <f t="shared" si="22"/>
        <v>8218.6000000000022</v>
      </c>
      <c r="AL85" s="46">
        <f t="shared" si="22"/>
        <v>8375.0150000000012</v>
      </c>
      <c r="AM85" s="46">
        <f t="shared" si="22"/>
        <v>8531.4300000000021</v>
      </c>
      <c r="AN85" s="46">
        <f t="shared" si="22"/>
        <v>8695.4750000000022</v>
      </c>
      <c r="AO85" s="46">
        <f t="shared" si="22"/>
        <v>8859.5200000000023</v>
      </c>
      <c r="AP85" s="46">
        <f t="shared" si="22"/>
        <v>8859.52</v>
      </c>
    </row>
    <row r="86" spans="1:42" s="47" customFormat="1" x14ac:dyDescent="0.45">
      <c r="B86" s="47" t="s">
        <v>123</v>
      </c>
      <c r="C86" s="46">
        <f t="shared" ref="C86:AP86" si="23">MAX(0,B81*MIN(30,$C$34-30)/30)</f>
        <v>0</v>
      </c>
      <c r="D86" s="46">
        <f t="shared" si="23"/>
        <v>7610</v>
      </c>
      <c r="E86" s="46">
        <f t="shared" si="23"/>
        <v>4113.5</v>
      </c>
      <c r="F86" s="46">
        <f t="shared" si="23"/>
        <v>4187</v>
      </c>
      <c r="G86" s="46">
        <f t="shared" si="23"/>
        <v>9379.92</v>
      </c>
      <c r="H86" s="46">
        <f t="shared" si="23"/>
        <v>4471.2299999999996</v>
      </c>
      <c r="I86" s="46">
        <f t="shared" si="23"/>
        <v>5554.1450000000004</v>
      </c>
      <c r="J86" s="46">
        <f t="shared" si="23"/>
        <v>4887.0600000000004</v>
      </c>
      <c r="K86" s="46">
        <f t="shared" si="23"/>
        <v>4719.9749999999995</v>
      </c>
      <c r="L86" s="46">
        <f t="shared" si="23"/>
        <v>4806.4950000000008</v>
      </c>
      <c r="M86" s="46">
        <f t="shared" si="23"/>
        <v>4943.0150000000003</v>
      </c>
      <c r="N86" s="46">
        <f t="shared" si="23"/>
        <v>4983.1400000000003</v>
      </c>
      <c r="O86" s="46">
        <f t="shared" si="23"/>
        <v>5076.87</v>
      </c>
      <c r="P86" s="46">
        <f t="shared" si="23"/>
        <v>5166.9949999999999</v>
      </c>
      <c r="Q86" s="46">
        <f t="shared" si="23"/>
        <v>5264.3300000000008</v>
      </c>
      <c r="R86" s="46">
        <f t="shared" si="23"/>
        <v>5361.6649999999991</v>
      </c>
      <c r="S86" s="46">
        <f t="shared" si="23"/>
        <v>5606.0000000000009</v>
      </c>
      <c r="T86" s="46">
        <f t="shared" si="23"/>
        <v>5721.880000000001</v>
      </c>
      <c r="U86" s="46">
        <f t="shared" si="23"/>
        <v>5829.47</v>
      </c>
      <c r="V86" s="46">
        <f t="shared" si="23"/>
        <v>5937.06</v>
      </c>
      <c r="W86" s="46">
        <f t="shared" si="23"/>
        <v>6048.36</v>
      </c>
      <c r="X86" s="46">
        <f t="shared" si="23"/>
        <v>6159.6600000000008</v>
      </c>
      <c r="Y86" s="46">
        <f t="shared" si="23"/>
        <v>6274.67</v>
      </c>
      <c r="Z86" s="46">
        <f t="shared" si="23"/>
        <v>6389.6800000000012</v>
      </c>
      <c r="AA86" s="46">
        <f t="shared" si="23"/>
        <v>6512.1100000000006</v>
      </c>
      <c r="AB86" s="46">
        <f t="shared" si="23"/>
        <v>6630.829999999999</v>
      </c>
      <c r="AC86" s="46">
        <f t="shared" si="23"/>
        <v>6756.9699999999993</v>
      </c>
      <c r="AD86" s="46">
        <f t="shared" si="23"/>
        <v>6883.11</v>
      </c>
      <c r="AE86" s="46">
        <f t="shared" si="23"/>
        <v>7199.44</v>
      </c>
      <c r="AF86" s="46">
        <f t="shared" si="23"/>
        <v>7344.965000000002</v>
      </c>
      <c r="AG86" s="46">
        <f t="shared" si="23"/>
        <v>7486.1200000000017</v>
      </c>
      <c r="AH86" s="46">
        <f t="shared" si="23"/>
        <v>7627.2749999999996</v>
      </c>
      <c r="AI86" s="46">
        <f t="shared" si="23"/>
        <v>8268.43</v>
      </c>
      <c r="AJ86" s="46">
        <f t="shared" si="23"/>
        <v>7917.2150000000011</v>
      </c>
      <c r="AK86" s="46">
        <f t="shared" si="23"/>
        <v>8066.0000000000009</v>
      </c>
      <c r="AL86" s="46">
        <f t="shared" si="23"/>
        <v>8218.6000000000022</v>
      </c>
      <c r="AM86" s="46">
        <f t="shared" si="23"/>
        <v>8375.0150000000012</v>
      </c>
      <c r="AN86" s="46">
        <f t="shared" si="23"/>
        <v>8531.4300000000021</v>
      </c>
      <c r="AO86" s="46">
        <f t="shared" si="23"/>
        <v>8695.4750000000022</v>
      </c>
      <c r="AP86" s="46">
        <f t="shared" si="23"/>
        <v>8859.5200000000023</v>
      </c>
    </row>
    <row r="87" spans="1:42" s="47" customFormat="1" x14ac:dyDescent="0.45">
      <c r="B87" s="47" t="s">
        <v>124</v>
      </c>
      <c r="C87" s="46"/>
      <c r="D87" s="46">
        <f t="shared" ref="D87:AP87" si="24">MAX(0,B81*MIN(30,$C$34-60)/30)</f>
        <v>0</v>
      </c>
      <c r="E87" s="46">
        <f t="shared" si="24"/>
        <v>507.33333333333331</v>
      </c>
      <c r="F87" s="46">
        <f t="shared" si="24"/>
        <v>274.23333333333335</v>
      </c>
      <c r="G87" s="46">
        <f t="shared" si="24"/>
        <v>279.13333333333333</v>
      </c>
      <c r="H87" s="46">
        <f t="shared" si="24"/>
        <v>625.32799999999997</v>
      </c>
      <c r="I87" s="46">
        <f t="shared" si="24"/>
        <v>298.08199999999999</v>
      </c>
      <c r="J87" s="46">
        <f t="shared" si="24"/>
        <v>370.27633333333335</v>
      </c>
      <c r="K87" s="46">
        <f t="shared" si="24"/>
        <v>325.80400000000003</v>
      </c>
      <c r="L87" s="46">
        <f t="shared" si="24"/>
        <v>314.66499999999996</v>
      </c>
      <c r="M87" s="46">
        <f t="shared" si="24"/>
        <v>320.43300000000005</v>
      </c>
      <c r="N87" s="46">
        <f t="shared" si="24"/>
        <v>329.53433333333334</v>
      </c>
      <c r="O87" s="46">
        <f t="shared" si="24"/>
        <v>332.20933333333335</v>
      </c>
      <c r="P87" s="46">
        <f t="shared" si="24"/>
        <v>338.45799999999997</v>
      </c>
      <c r="Q87" s="46">
        <f t="shared" si="24"/>
        <v>344.46633333333335</v>
      </c>
      <c r="R87" s="46">
        <f t="shared" si="24"/>
        <v>350.95533333333339</v>
      </c>
      <c r="S87" s="46">
        <f t="shared" si="24"/>
        <v>357.44433333333325</v>
      </c>
      <c r="T87" s="46">
        <f t="shared" si="24"/>
        <v>373.73333333333341</v>
      </c>
      <c r="U87" s="46">
        <f t="shared" si="24"/>
        <v>381.45866666666672</v>
      </c>
      <c r="V87" s="46">
        <f t="shared" si="24"/>
        <v>388.63133333333337</v>
      </c>
      <c r="W87" s="46">
        <f t="shared" si="24"/>
        <v>395.80400000000003</v>
      </c>
      <c r="X87" s="46">
        <f t="shared" si="24"/>
        <v>403.22399999999999</v>
      </c>
      <c r="Y87" s="46">
        <f t="shared" si="24"/>
        <v>410.64400000000006</v>
      </c>
      <c r="Z87" s="46">
        <f t="shared" si="24"/>
        <v>418.31133333333332</v>
      </c>
      <c r="AA87" s="46">
        <f t="shared" si="24"/>
        <v>425.9786666666667</v>
      </c>
      <c r="AB87" s="46">
        <f t="shared" si="24"/>
        <v>434.14066666666673</v>
      </c>
      <c r="AC87" s="46">
        <f t="shared" si="24"/>
        <v>442.05533333333329</v>
      </c>
      <c r="AD87" s="46">
        <f t="shared" si="24"/>
        <v>450.46466666666663</v>
      </c>
      <c r="AE87" s="46">
        <f t="shared" si="24"/>
        <v>458.87399999999997</v>
      </c>
      <c r="AF87" s="46">
        <f t="shared" si="24"/>
        <v>479.96266666666662</v>
      </c>
      <c r="AG87" s="46">
        <f t="shared" si="24"/>
        <v>489.66433333333345</v>
      </c>
      <c r="AH87" s="46">
        <f t="shared" si="24"/>
        <v>499.07466666666676</v>
      </c>
      <c r="AI87" s="46">
        <f t="shared" si="24"/>
        <v>508.48499999999996</v>
      </c>
      <c r="AJ87" s="46">
        <f t="shared" si="24"/>
        <v>551.22866666666664</v>
      </c>
      <c r="AK87" s="46">
        <f t="shared" si="24"/>
        <v>527.81433333333337</v>
      </c>
      <c r="AL87" s="46">
        <f t="shared" si="24"/>
        <v>537.73333333333335</v>
      </c>
      <c r="AM87" s="46">
        <f t="shared" si="24"/>
        <v>547.90666666666687</v>
      </c>
      <c r="AN87" s="46">
        <f t="shared" si="24"/>
        <v>558.33433333333346</v>
      </c>
      <c r="AO87" s="46">
        <f t="shared" si="24"/>
        <v>568.76200000000017</v>
      </c>
      <c r="AP87" s="46">
        <f t="shared" si="24"/>
        <v>579.69833333333349</v>
      </c>
    </row>
    <row r="88" spans="1:42" s="47" customFormat="1" x14ac:dyDescent="0.45">
      <c r="B88" s="47" t="s">
        <v>125</v>
      </c>
      <c r="C88" s="46"/>
      <c r="D88" s="46"/>
      <c r="E88" s="46">
        <f t="shared" ref="E88:AP88" si="25">MAX(0,B81*MIN(30,$C$34-90)/30)</f>
        <v>0</v>
      </c>
      <c r="F88" s="46">
        <f t="shared" si="25"/>
        <v>0</v>
      </c>
      <c r="G88" s="46">
        <f t="shared" si="25"/>
        <v>0</v>
      </c>
      <c r="H88" s="46">
        <f t="shared" si="25"/>
        <v>0</v>
      </c>
      <c r="I88" s="46">
        <f t="shared" si="25"/>
        <v>0</v>
      </c>
      <c r="J88" s="46">
        <f t="shared" si="25"/>
        <v>0</v>
      </c>
      <c r="K88" s="46">
        <f t="shared" si="25"/>
        <v>0</v>
      </c>
      <c r="L88" s="46">
        <f t="shared" si="25"/>
        <v>0</v>
      </c>
      <c r="M88" s="46">
        <f t="shared" si="25"/>
        <v>0</v>
      </c>
      <c r="N88" s="46">
        <f t="shared" si="25"/>
        <v>0</v>
      </c>
      <c r="O88" s="46">
        <f t="shared" si="25"/>
        <v>0</v>
      </c>
      <c r="P88" s="46">
        <f t="shared" si="25"/>
        <v>0</v>
      </c>
      <c r="Q88" s="46">
        <f t="shared" si="25"/>
        <v>0</v>
      </c>
      <c r="R88" s="46">
        <f t="shared" si="25"/>
        <v>0</v>
      </c>
      <c r="S88" s="46">
        <f t="shared" si="25"/>
        <v>0</v>
      </c>
      <c r="T88" s="46">
        <f t="shared" si="25"/>
        <v>0</v>
      </c>
      <c r="U88" s="46">
        <f t="shared" si="25"/>
        <v>0</v>
      </c>
      <c r="V88" s="46">
        <f t="shared" si="25"/>
        <v>0</v>
      </c>
      <c r="W88" s="46">
        <f t="shared" si="25"/>
        <v>0</v>
      </c>
      <c r="X88" s="46">
        <f t="shared" si="25"/>
        <v>0</v>
      </c>
      <c r="Y88" s="46">
        <f t="shared" si="25"/>
        <v>0</v>
      </c>
      <c r="Z88" s="46">
        <f t="shared" si="25"/>
        <v>0</v>
      </c>
      <c r="AA88" s="46">
        <f t="shared" si="25"/>
        <v>0</v>
      </c>
      <c r="AB88" s="46">
        <f t="shared" si="25"/>
        <v>0</v>
      </c>
      <c r="AC88" s="46">
        <f t="shared" si="25"/>
        <v>0</v>
      </c>
      <c r="AD88" s="46">
        <f t="shared" si="25"/>
        <v>0</v>
      </c>
      <c r="AE88" s="46">
        <f t="shared" si="25"/>
        <v>0</v>
      </c>
      <c r="AF88" s="46">
        <f t="shared" si="25"/>
        <v>0</v>
      </c>
      <c r="AG88" s="46">
        <f t="shared" si="25"/>
        <v>0</v>
      </c>
      <c r="AH88" s="46">
        <f t="shared" si="25"/>
        <v>0</v>
      </c>
      <c r="AI88" s="46">
        <f t="shared" si="25"/>
        <v>0</v>
      </c>
      <c r="AJ88" s="46">
        <f t="shared" si="25"/>
        <v>0</v>
      </c>
      <c r="AK88" s="46">
        <f t="shared" si="25"/>
        <v>0</v>
      </c>
      <c r="AL88" s="46">
        <f t="shared" si="25"/>
        <v>0</v>
      </c>
      <c r="AM88" s="46">
        <f t="shared" si="25"/>
        <v>0</v>
      </c>
      <c r="AN88" s="46">
        <f t="shared" si="25"/>
        <v>0</v>
      </c>
      <c r="AO88" s="46">
        <f t="shared" si="25"/>
        <v>0</v>
      </c>
      <c r="AP88" s="46">
        <f t="shared" si="25"/>
        <v>0</v>
      </c>
    </row>
    <row r="90" spans="1:42" s="47" customFormat="1" x14ac:dyDescent="0.45">
      <c r="A90" s="52" t="s">
        <v>137</v>
      </c>
      <c r="C90" s="53">
        <f>'Monthly Outputs'!C27</f>
        <v>1000</v>
      </c>
      <c r="D90" s="53">
        <f>'Monthly Outputs'!D27</f>
        <v>1000</v>
      </c>
      <c r="E90" s="53">
        <f>'Monthly Outputs'!E27</f>
        <v>1000</v>
      </c>
      <c r="F90" s="53">
        <f>'Monthly Outputs'!F27</f>
        <v>1000</v>
      </c>
      <c r="G90" s="53">
        <f>'Monthly Outputs'!G27</f>
        <v>1030</v>
      </c>
      <c r="H90" s="53">
        <f>'Monthly Outputs'!H27</f>
        <v>1030</v>
      </c>
      <c r="I90" s="53">
        <f>'Monthly Outputs'!I27</f>
        <v>1030</v>
      </c>
      <c r="J90" s="53">
        <f>'Monthly Outputs'!J27</f>
        <v>1030</v>
      </c>
      <c r="K90" s="53">
        <f>'Monthly Outputs'!K27</f>
        <v>1030</v>
      </c>
      <c r="L90" s="53">
        <f>'Monthly Outputs'!L27</f>
        <v>1030</v>
      </c>
      <c r="M90" s="53">
        <f>'Monthly Outputs'!M27</f>
        <v>1030</v>
      </c>
      <c r="N90" s="53">
        <f>'Monthly Outputs'!N27</f>
        <v>1030</v>
      </c>
      <c r="O90" s="53">
        <f>'Monthly Outputs'!O27</f>
        <v>1030</v>
      </c>
      <c r="P90" s="53">
        <f>'Monthly Outputs'!P27</f>
        <v>1030</v>
      </c>
      <c r="Q90" s="53">
        <f>'Monthly Outputs'!Q27</f>
        <v>1030</v>
      </c>
      <c r="R90" s="53">
        <f>'Monthly Outputs'!R27</f>
        <v>1030</v>
      </c>
      <c r="S90" s="53">
        <f>'Monthly Outputs'!S27</f>
        <v>1060</v>
      </c>
      <c r="T90" s="53">
        <f>'Monthly Outputs'!T27</f>
        <v>1060</v>
      </c>
      <c r="U90" s="53">
        <f>'Monthly Outputs'!U27</f>
        <v>1060</v>
      </c>
      <c r="V90" s="53">
        <f>'Monthly Outputs'!V27</f>
        <v>1060</v>
      </c>
      <c r="W90" s="53">
        <f>'Monthly Outputs'!W27</f>
        <v>1060</v>
      </c>
      <c r="X90" s="53">
        <f>'Monthly Outputs'!X27</f>
        <v>1060</v>
      </c>
      <c r="Y90" s="53">
        <f>'Monthly Outputs'!Y27</f>
        <v>1060</v>
      </c>
      <c r="Z90" s="53">
        <f>'Monthly Outputs'!Z27</f>
        <v>1060</v>
      </c>
      <c r="AA90" s="53">
        <f>'Monthly Outputs'!AA27</f>
        <v>1060</v>
      </c>
      <c r="AB90" s="53">
        <f>'Monthly Outputs'!AB27</f>
        <v>1060</v>
      </c>
      <c r="AC90" s="53">
        <f>'Monthly Outputs'!AC27</f>
        <v>1060</v>
      </c>
      <c r="AD90" s="53">
        <f>'Monthly Outputs'!AD27</f>
        <v>1060</v>
      </c>
      <c r="AE90" s="53">
        <f>'Monthly Outputs'!AE27</f>
        <v>1090</v>
      </c>
      <c r="AF90" s="53">
        <f>'Monthly Outputs'!AF27</f>
        <v>1090</v>
      </c>
      <c r="AG90" s="53">
        <f>'Monthly Outputs'!AG27</f>
        <v>1090</v>
      </c>
      <c r="AH90" s="53">
        <f>'Monthly Outputs'!AH27</f>
        <v>1090</v>
      </c>
      <c r="AI90" s="53">
        <f>'Monthly Outputs'!AI27</f>
        <v>1090</v>
      </c>
      <c r="AJ90" s="53">
        <f>'Monthly Outputs'!AJ27</f>
        <v>1090</v>
      </c>
      <c r="AK90" s="53">
        <f>'Monthly Outputs'!AK27</f>
        <v>1090</v>
      </c>
      <c r="AL90" s="53">
        <f>'Monthly Outputs'!AL27</f>
        <v>1090</v>
      </c>
      <c r="AM90" s="53">
        <f>'Monthly Outputs'!AM27</f>
        <v>1090</v>
      </c>
      <c r="AN90" s="53">
        <f>'Monthly Outputs'!AN27</f>
        <v>1090</v>
      </c>
      <c r="AO90" s="53">
        <f>'Monthly Outputs'!AO27</f>
        <v>1090</v>
      </c>
      <c r="AP90" s="53">
        <f>'Monthly Outputs'!AP27</f>
        <v>1090</v>
      </c>
    </row>
    <row r="91" spans="1:42" s="47" customFormat="1" x14ac:dyDescent="0.45">
      <c r="A91" s="47" t="s">
        <v>138</v>
      </c>
      <c r="B91" s="54">
        <f>C39</f>
        <v>0.67</v>
      </c>
      <c r="C91" s="53">
        <f t="shared" ref="C91:AP91" si="26">C90*$B91</f>
        <v>670</v>
      </c>
      <c r="D91" s="53">
        <f t="shared" si="26"/>
        <v>670</v>
      </c>
      <c r="E91" s="53">
        <f t="shared" si="26"/>
        <v>670</v>
      </c>
      <c r="F91" s="53">
        <f t="shared" si="26"/>
        <v>670</v>
      </c>
      <c r="G91" s="53">
        <f t="shared" si="26"/>
        <v>690.1</v>
      </c>
      <c r="H91" s="53">
        <f t="shared" si="26"/>
        <v>690.1</v>
      </c>
      <c r="I91" s="53">
        <f t="shared" si="26"/>
        <v>690.1</v>
      </c>
      <c r="J91" s="53">
        <f t="shared" si="26"/>
        <v>690.1</v>
      </c>
      <c r="K91" s="53">
        <f t="shared" si="26"/>
        <v>690.1</v>
      </c>
      <c r="L91" s="53">
        <f t="shared" si="26"/>
        <v>690.1</v>
      </c>
      <c r="M91" s="53">
        <f t="shared" si="26"/>
        <v>690.1</v>
      </c>
      <c r="N91" s="53">
        <f t="shared" si="26"/>
        <v>690.1</v>
      </c>
      <c r="O91" s="53">
        <f t="shared" si="26"/>
        <v>690.1</v>
      </c>
      <c r="P91" s="53">
        <f t="shared" si="26"/>
        <v>690.1</v>
      </c>
      <c r="Q91" s="53">
        <f t="shared" si="26"/>
        <v>690.1</v>
      </c>
      <c r="R91" s="53">
        <f t="shared" si="26"/>
        <v>690.1</v>
      </c>
      <c r="S91" s="53">
        <f t="shared" si="26"/>
        <v>710.2</v>
      </c>
      <c r="T91" s="53">
        <f t="shared" si="26"/>
        <v>710.2</v>
      </c>
      <c r="U91" s="53">
        <f t="shared" si="26"/>
        <v>710.2</v>
      </c>
      <c r="V91" s="53">
        <f t="shared" si="26"/>
        <v>710.2</v>
      </c>
      <c r="W91" s="53">
        <f t="shared" si="26"/>
        <v>710.2</v>
      </c>
      <c r="X91" s="53">
        <f t="shared" si="26"/>
        <v>710.2</v>
      </c>
      <c r="Y91" s="53">
        <f t="shared" si="26"/>
        <v>710.2</v>
      </c>
      <c r="Z91" s="53">
        <f t="shared" si="26"/>
        <v>710.2</v>
      </c>
      <c r="AA91" s="53">
        <f t="shared" si="26"/>
        <v>710.2</v>
      </c>
      <c r="AB91" s="53">
        <f t="shared" si="26"/>
        <v>710.2</v>
      </c>
      <c r="AC91" s="53">
        <f t="shared" si="26"/>
        <v>710.2</v>
      </c>
      <c r="AD91" s="53">
        <f t="shared" si="26"/>
        <v>710.2</v>
      </c>
      <c r="AE91" s="53">
        <f t="shared" si="26"/>
        <v>730.30000000000007</v>
      </c>
      <c r="AF91" s="53">
        <f t="shared" si="26"/>
        <v>730.30000000000007</v>
      </c>
      <c r="AG91" s="53">
        <f t="shared" si="26"/>
        <v>730.30000000000007</v>
      </c>
      <c r="AH91" s="53">
        <f t="shared" si="26"/>
        <v>730.30000000000007</v>
      </c>
      <c r="AI91" s="53">
        <f t="shared" si="26"/>
        <v>730.30000000000007</v>
      </c>
      <c r="AJ91" s="53">
        <f t="shared" si="26"/>
        <v>730.30000000000007</v>
      </c>
      <c r="AK91" s="53">
        <f t="shared" si="26"/>
        <v>730.30000000000007</v>
      </c>
      <c r="AL91" s="53">
        <f t="shared" si="26"/>
        <v>730.30000000000007</v>
      </c>
      <c r="AM91" s="53">
        <f t="shared" si="26"/>
        <v>730.30000000000007</v>
      </c>
      <c r="AN91" s="53">
        <f t="shared" si="26"/>
        <v>730.30000000000007</v>
      </c>
      <c r="AO91" s="53">
        <f t="shared" si="26"/>
        <v>730.30000000000007</v>
      </c>
      <c r="AP91" s="53">
        <f t="shared" si="26"/>
        <v>730.30000000000007</v>
      </c>
    </row>
    <row r="92" spans="1:42" s="47" customFormat="1" x14ac:dyDescent="0.45">
      <c r="A92" s="47" t="s">
        <v>139</v>
      </c>
      <c r="B92" s="55" t="s">
        <v>140</v>
      </c>
      <c r="C92" s="53">
        <f t="shared" ref="C92:AP92" si="27">C90-C91</f>
        <v>330</v>
      </c>
      <c r="D92" s="53">
        <f t="shared" si="27"/>
        <v>330</v>
      </c>
      <c r="E92" s="53">
        <f t="shared" si="27"/>
        <v>330</v>
      </c>
      <c r="F92" s="53">
        <f t="shared" si="27"/>
        <v>330</v>
      </c>
      <c r="G92" s="53">
        <f t="shared" si="27"/>
        <v>339.9</v>
      </c>
      <c r="H92" s="53">
        <f t="shared" si="27"/>
        <v>339.9</v>
      </c>
      <c r="I92" s="53">
        <f t="shared" si="27"/>
        <v>339.9</v>
      </c>
      <c r="J92" s="53">
        <f t="shared" si="27"/>
        <v>339.9</v>
      </c>
      <c r="K92" s="53">
        <f t="shared" si="27"/>
        <v>339.9</v>
      </c>
      <c r="L92" s="53">
        <f t="shared" si="27"/>
        <v>339.9</v>
      </c>
      <c r="M92" s="53">
        <f t="shared" si="27"/>
        <v>339.9</v>
      </c>
      <c r="N92" s="53">
        <f t="shared" si="27"/>
        <v>339.9</v>
      </c>
      <c r="O92" s="53">
        <f t="shared" si="27"/>
        <v>339.9</v>
      </c>
      <c r="P92" s="53">
        <f t="shared" si="27"/>
        <v>339.9</v>
      </c>
      <c r="Q92" s="53">
        <f t="shared" si="27"/>
        <v>339.9</v>
      </c>
      <c r="R92" s="53">
        <f t="shared" si="27"/>
        <v>339.9</v>
      </c>
      <c r="S92" s="53">
        <f t="shared" si="27"/>
        <v>349.79999999999995</v>
      </c>
      <c r="T92" s="53">
        <f t="shared" si="27"/>
        <v>349.79999999999995</v>
      </c>
      <c r="U92" s="53">
        <f t="shared" si="27"/>
        <v>349.79999999999995</v>
      </c>
      <c r="V92" s="53">
        <f t="shared" si="27"/>
        <v>349.79999999999995</v>
      </c>
      <c r="W92" s="53">
        <f t="shared" si="27"/>
        <v>349.79999999999995</v>
      </c>
      <c r="X92" s="53">
        <f t="shared" si="27"/>
        <v>349.79999999999995</v>
      </c>
      <c r="Y92" s="53">
        <f t="shared" si="27"/>
        <v>349.79999999999995</v>
      </c>
      <c r="Z92" s="53">
        <f t="shared" si="27"/>
        <v>349.79999999999995</v>
      </c>
      <c r="AA92" s="53">
        <f t="shared" si="27"/>
        <v>349.79999999999995</v>
      </c>
      <c r="AB92" s="53">
        <f t="shared" si="27"/>
        <v>349.79999999999995</v>
      </c>
      <c r="AC92" s="53">
        <f t="shared" si="27"/>
        <v>349.79999999999995</v>
      </c>
      <c r="AD92" s="53">
        <f t="shared" si="27"/>
        <v>349.79999999999995</v>
      </c>
      <c r="AE92" s="53">
        <f t="shared" si="27"/>
        <v>359.69999999999993</v>
      </c>
      <c r="AF92" s="53">
        <f t="shared" si="27"/>
        <v>359.69999999999993</v>
      </c>
      <c r="AG92" s="53">
        <f t="shared" si="27"/>
        <v>359.69999999999993</v>
      </c>
      <c r="AH92" s="53">
        <f t="shared" si="27"/>
        <v>359.69999999999993</v>
      </c>
      <c r="AI92" s="53">
        <f t="shared" si="27"/>
        <v>359.69999999999993</v>
      </c>
      <c r="AJ92" s="53">
        <f t="shared" si="27"/>
        <v>359.69999999999993</v>
      </c>
      <c r="AK92" s="53">
        <f t="shared" si="27"/>
        <v>359.69999999999993</v>
      </c>
      <c r="AL92" s="53">
        <f t="shared" si="27"/>
        <v>359.69999999999993</v>
      </c>
      <c r="AM92" s="53">
        <f t="shared" si="27"/>
        <v>359.69999999999993</v>
      </c>
      <c r="AN92" s="53">
        <f t="shared" si="27"/>
        <v>359.69999999999993</v>
      </c>
      <c r="AO92" s="53">
        <f t="shared" si="27"/>
        <v>359.69999999999993</v>
      </c>
      <c r="AP92" s="53">
        <f t="shared" si="27"/>
        <v>359.69999999999993</v>
      </c>
    </row>
    <row r="93" spans="1:42" x14ac:dyDescent="0.45">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row>
    <row r="94" spans="1:42" x14ac:dyDescent="0.45">
      <c r="A94" s="17" t="s">
        <v>141</v>
      </c>
    </row>
    <row r="95" spans="1:42" x14ac:dyDescent="0.45">
      <c r="A95" s="19" t="s">
        <v>142</v>
      </c>
      <c r="C95" s="11">
        <f>IF($C$40="Quarterly",IF(MOD('Monthly Outputs'!C7,3)=0,1,0),1)</f>
        <v>0</v>
      </c>
      <c r="D95" s="11">
        <f>IF($C$40="Quarterly",IF(MOD('Monthly Outputs'!D7,3)=0,1,0),1)</f>
        <v>0</v>
      </c>
      <c r="E95" s="11">
        <f>IF($C$40="Quarterly",IF(MOD('Monthly Outputs'!E7,3)=0,1,0),1)</f>
        <v>1</v>
      </c>
      <c r="F95" s="11">
        <f>IF($C$40="Quarterly",IF(MOD('Monthly Outputs'!F7,3)=0,1,0),1)</f>
        <v>0</v>
      </c>
      <c r="G95" s="11">
        <f>IF($C$40="Quarterly",IF(MOD('Monthly Outputs'!G7,3)=0,1,0),1)</f>
        <v>0</v>
      </c>
      <c r="H95" s="11">
        <f>IF($C$40="Quarterly",IF(MOD('Monthly Outputs'!H7,3)=0,1,0),1)</f>
        <v>1</v>
      </c>
      <c r="I95" s="11">
        <f>IF($C$40="Quarterly",IF(MOD('Monthly Outputs'!I7,3)=0,1,0),1)</f>
        <v>0</v>
      </c>
      <c r="J95" s="11">
        <f>IF($C$40="Quarterly",IF(MOD('Monthly Outputs'!J7,3)=0,1,0),1)</f>
        <v>0</v>
      </c>
      <c r="K95" s="11">
        <f>IF($C$40="Quarterly",IF(MOD('Monthly Outputs'!K7,3)=0,1,0),1)</f>
        <v>1</v>
      </c>
      <c r="L95" s="11">
        <f>IF($C$40="Quarterly",IF(MOD('Monthly Outputs'!L7,3)=0,1,0),1)</f>
        <v>0</v>
      </c>
      <c r="M95" s="11">
        <f>IF($C$40="Quarterly",IF(MOD('Monthly Outputs'!M7,3)=0,1,0),1)</f>
        <v>0</v>
      </c>
      <c r="N95" s="11">
        <f>IF($C$40="Quarterly",IF(MOD('Monthly Outputs'!N7,3)=0,1,0),1)</f>
        <v>1</v>
      </c>
      <c r="O95" s="11">
        <f>IF($C$40="Quarterly",IF(MOD('Monthly Outputs'!O7,3)=0,1,0),1)</f>
        <v>0</v>
      </c>
      <c r="P95" s="11">
        <f>IF($C$40="Quarterly",IF(MOD('Monthly Outputs'!P7,3)=0,1,0),1)</f>
        <v>0</v>
      </c>
      <c r="Q95" s="11">
        <f>IF($C$40="Quarterly",IF(MOD('Monthly Outputs'!Q7,3)=0,1,0),1)</f>
        <v>1</v>
      </c>
      <c r="R95" s="11">
        <f>IF($C$40="Quarterly",IF(MOD('Monthly Outputs'!R7,3)=0,1,0),1)</f>
        <v>0</v>
      </c>
      <c r="S95" s="11">
        <f>IF($C$40="Quarterly",IF(MOD('Monthly Outputs'!S7,3)=0,1,0),1)</f>
        <v>0</v>
      </c>
      <c r="T95" s="11">
        <f>IF($C$40="Quarterly",IF(MOD('Monthly Outputs'!T7,3)=0,1,0),1)</f>
        <v>1</v>
      </c>
      <c r="U95" s="11">
        <f>IF($C$40="Quarterly",IF(MOD('Monthly Outputs'!U7,3)=0,1,0),1)</f>
        <v>0</v>
      </c>
      <c r="V95" s="11">
        <f>IF($C$40="Quarterly",IF(MOD('Monthly Outputs'!V7,3)=0,1,0),1)</f>
        <v>0</v>
      </c>
      <c r="W95" s="11">
        <f>IF($C$40="Quarterly",IF(MOD('Monthly Outputs'!W7,3)=0,1,0),1)</f>
        <v>1</v>
      </c>
      <c r="X95" s="11">
        <f>IF($C$40="Quarterly",IF(MOD('Monthly Outputs'!X7,3)=0,1,0),1)</f>
        <v>0</v>
      </c>
      <c r="Y95" s="11">
        <f>IF($C$40="Quarterly",IF(MOD('Monthly Outputs'!Y7,3)=0,1,0),1)</f>
        <v>0</v>
      </c>
      <c r="Z95" s="11">
        <f>IF($C$40="Quarterly",IF(MOD('Monthly Outputs'!Z7,3)=0,1,0),1)</f>
        <v>1</v>
      </c>
      <c r="AA95" s="11">
        <f>IF($C$40="Quarterly",IF(MOD('Monthly Outputs'!AA7,3)=0,1,0),1)</f>
        <v>0</v>
      </c>
      <c r="AB95" s="11">
        <f>IF($C$40="Quarterly",IF(MOD('Monthly Outputs'!AB7,3)=0,1,0),1)</f>
        <v>0</v>
      </c>
      <c r="AC95" s="11">
        <f>IF($C$40="Quarterly",IF(MOD('Monthly Outputs'!AC7,3)=0,1,0),1)</f>
        <v>1</v>
      </c>
      <c r="AD95" s="11">
        <f>IF($C$40="Quarterly",IF(MOD('Monthly Outputs'!AD7,3)=0,1,0),1)</f>
        <v>0</v>
      </c>
      <c r="AE95" s="11">
        <f>IF($C$40="Quarterly",IF(MOD('Monthly Outputs'!AE7,3)=0,1,0),1)</f>
        <v>0</v>
      </c>
      <c r="AF95" s="11">
        <f>IF($C$40="Quarterly",IF(MOD('Monthly Outputs'!AF7,3)=0,1,0),1)</f>
        <v>1</v>
      </c>
      <c r="AG95" s="11">
        <f>IF($C$40="Quarterly",IF(MOD('Monthly Outputs'!AG7,3)=0,1,0),1)</f>
        <v>0</v>
      </c>
      <c r="AH95" s="11">
        <f>IF($C$40="Quarterly",IF(MOD('Monthly Outputs'!AH7,3)=0,1,0),1)</f>
        <v>0</v>
      </c>
      <c r="AI95" s="11">
        <f>IF($C$40="Quarterly",IF(MOD('Monthly Outputs'!AI7,3)=0,1,0),1)</f>
        <v>1</v>
      </c>
      <c r="AJ95" s="11">
        <f>IF($C$40="Quarterly",IF(MOD('Monthly Outputs'!AJ7,3)=0,1,0),1)</f>
        <v>0</v>
      </c>
      <c r="AK95" s="11">
        <f>IF($C$40="Quarterly",IF(MOD('Monthly Outputs'!AK7,3)=0,1,0),1)</f>
        <v>0</v>
      </c>
      <c r="AL95" s="11">
        <f>IF($C$40="Quarterly",IF(MOD('Monthly Outputs'!AL7,3)=0,1,0),1)</f>
        <v>1</v>
      </c>
      <c r="AM95" s="11">
        <f>IF($C$40="Quarterly",IF(MOD('Monthly Outputs'!AM7,3)=0,1,0),1)</f>
        <v>0</v>
      </c>
      <c r="AN95" s="11">
        <f>IF($C$40="Quarterly",IF(MOD('Monthly Outputs'!AN7,3)=0,1,0),1)</f>
        <v>0</v>
      </c>
      <c r="AO95" s="11">
        <f>IF($C$40="Quarterly",IF(MOD('Monthly Outputs'!AO7,3)=0,1,0),1)</f>
        <v>1</v>
      </c>
      <c r="AP95" s="11">
        <f>IF($C$40="Quarterly",IF(MOD('Monthly Outputs'!AP7,3)=0,1,0),1)</f>
        <v>0</v>
      </c>
    </row>
    <row r="96" spans="1:42" x14ac:dyDescent="0.45">
      <c r="A96" t="s">
        <v>118</v>
      </c>
      <c r="C96" s="11">
        <f>IF(C48&lt;&gt;"",C48,B100)</f>
        <v>0</v>
      </c>
      <c r="D96" s="11">
        <f t="shared" ref="D96:AP96" ca="1" si="28">C100</f>
        <v>330</v>
      </c>
      <c r="E96" s="11">
        <f t="shared" ca="1" si="28"/>
        <v>660</v>
      </c>
      <c r="F96" s="11">
        <f t="shared" ca="1" si="28"/>
        <v>330</v>
      </c>
      <c r="G96" s="11">
        <f t="shared" ca="1" si="28"/>
        <v>660</v>
      </c>
      <c r="H96" s="11">
        <f t="shared" ca="1" si="28"/>
        <v>999.9</v>
      </c>
      <c r="I96" s="11">
        <f t="shared" ca="1" si="28"/>
        <v>339.9</v>
      </c>
      <c r="J96" s="11">
        <f t="shared" ca="1" si="28"/>
        <v>679.8</v>
      </c>
      <c r="K96" s="11">
        <f t="shared" ca="1" si="28"/>
        <v>1019.6999999999999</v>
      </c>
      <c r="L96" s="11">
        <f t="shared" ca="1" si="28"/>
        <v>339.9</v>
      </c>
      <c r="M96" s="11">
        <f t="shared" ca="1" si="28"/>
        <v>679.8</v>
      </c>
      <c r="N96" s="11">
        <f t="shared" ca="1" si="28"/>
        <v>1019.6999999999999</v>
      </c>
      <c r="O96" s="11">
        <f t="shared" ca="1" si="28"/>
        <v>339.9</v>
      </c>
      <c r="P96" s="11">
        <f t="shared" ca="1" si="28"/>
        <v>679.8</v>
      </c>
      <c r="Q96" s="11">
        <f t="shared" ca="1" si="28"/>
        <v>1019.6999999999999</v>
      </c>
      <c r="R96" s="11">
        <f t="shared" ca="1" si="28"/>
        <v>339.9</v>
      </c>
      <c r="S96" s="11">
        <f t="shared" ca="1" si="28"/>
        <v>679.8</v>
      </c>
      <c r="T96" s="11">
        <f t="shared" ca="1" si="28"/>
        <v>1029.5999999999999</v>
      </c>
      <c r="U96" s="11">
        <f t="shared" ca="1" si="28"/>
        <v>349.79999999999995</v>
      </c>
      <c r="V96" s="11">
        <f t="shared" ca="1" si="28"/>
        <v>699.59999999999991</v>
      </c>
      <c r="W96" s="11">
        <f t="shared" ca="1" si="28"/>
        <v>1049.3999999999999</v>
      </c>
      <c r="X96" s="11">
        <f t="shared" ca="1" si="28"/>
        <v>349.79999999999995</v>
      </c>
      <c r="Y96" s="11">
        <f t="shared" ca="1" si="28"/>
        <v>699.59999999999991</v>
      </c>
      <c r="Z96" s="11">
        <f t="shared" ca="1" si="28"/>
        <v>1049.3999999999999</v>
      </c>
      <c r="AA96" s="11">
        <f t="shared" ca="1" si="28"/>
        <v>349.79999999999995</v>
      </c>
      <c r="AB96" s="11">
        <f t="shared" ca="1" si="28"/>
        <v>699.59999999999991</v>
      </c>
      <c r="AC96" s="11">
        <f t="shared" ca="1" si="28"/>
        <v>1049.3999999999999</v>
      </c>
      <c r="AD96" s="11">
        <f t="shared" ca="1" si="28"/>
        <v>349.79999999999995</v>
      </c>
      <c r="AE96" s="11">
        <f t="shared" ca="1" si="28"/>
        <v>699.59999999999991</v>
      </c>
      <c r="AF96" s="11">
        <f t="shared" ca="1" si="28"/>
        <v>1059.2999999999997</v>
      </c>
      <c r="AG96" s="11">
        <f t="shared" ca="1" si="28"/>
        <v>359.69999999999982</v>
      </c>
      <c r="AH96" s="11">
        <f t="shared" ca="1" si="28"/>
        <v>719.39999999999975</v>
      </c>
      <c r="AI96" s="11">
        <f t="shared" ca="1" si="28"/>
        <v>1079.0999999999997</v>
      </c>
      <c r="AJ96" s="11">
        <f t="shared" ca="1" si="28"/>
        <v>359.70000000000005</v>
      </c>
      <c r="AK96" s="11">
        <f t="shared" ca="1" si="28"/>
        <v>719.4</v>
      </c>
      <c r="AL96" s="11">
        <f t="shared" ca="1" si="28"/>
        <v>1079.0999999999999</v>
      </c>
      <c r="AM96" s="11">
        <f t="shared" ca="1" si="28"/>
        <v>359.69999999999982</v>
      </c>
      <c r="AN96" s="11">
        <f t="shared" ca="1" si="28"/>
        <v>719.39999999999975</v>
      </c>
      <c r="AO96" s="11">
        <f t="shared" ca="1" si="28"/>
        <v>1079.0999999999997</v>
      </c>
      <c r="AP96" s="11">
        <f t="shared" ca="1" si="28"/>
        <v>359.70000000000005</v>
      </c>
    </row>
    <row r="97" spans="1:42" x14ac:dyDescent="0.45">
      <c r="A97" t="s">
        <v>143</v>
      </c>
      <c r="B97" s="11"/>
      <c r="C97" s="11">
        <f t="shared" ref="C97:AP97" si="29">C92</f>
        <v>330</v>
      </c>
      <c r="D97" s="11">
        <f t="shared" si="29"/>
        <v>330</v>
      </c>
      <c r="E97" s="11">
        <f t="shared" si="29"/>
        <v>330</v>
      </c>
      <c r="F97" s="11">
        <f t="shared" si="29"/>
        <v>330</v>
      </c>
      <c r="G97" s="11">
        <f t="shared" si="29"/>
        <v>339.9</v>
      </c>
      <c r="H97" s="11">
        <f t="shared" si="29"/>
        <v>339.9</v>
      </c>
      <c r="I97" s="11">
        <f t="shared" si="29"/>
        <v>339.9</v>
      </c>
      <c r="J97" s="11">
        <f t="shared" si="29"/>
        <v>339.9</v>
      </c>
      <c r="K97" s="11">
        <f t="shared" si="29"/>
        <v>339.9</v>
      </c>
      <c r="L97" s="11">
        <f t="shared" si="29"/>
        <v>339.9</v>
      </c>
      <c r="M97" s="11">
        <f t="shared" si="29"/>
        <v>339.9</v>
      </c>
      <c r="N97" s="11">
        <f t="shared" si="29"/>
        <v>339.9</v>
      </c>
      <c r="O97" s="11">
        <f t="shared" si="29"/>
        <v>339.9</v>
      </c>
      <c r="P97" s="11">
        <f t="shared" si="29"/>
        <v>339.9</v>
      </c>
      <c r="Q97" s="11">
        <f t="shared" si="29"/>
        <v>339.9</v>
      </c>
      <c r="R97" s="11">
        <f t="shared" si="29"/>
        <v>339.9</v>
      </c>
      <c r="S97" s="11">
        <f t="shared" si="29"/>
        <v>349.79999999999995</v>
      </c>
      <c r="T97" s="11">
        <f t="shared" si="29"/>
        <v>349.79999999999995</v>
      </c>
      <c r="U97" s="11">
        <f t="shared" si="29"/>
        <v>349.79999999999995</v>
      </c>
      <c r="V97" s="11">
        <f t="shared" si="29"/>
        <v>349.79999999999995</v>
      </c>
      <c r="W97" s="11">
        <f t="shared" si="29"/>
        <v>349.79999999999995</v>
      </c>
      <c r="X97" s="11">
        <f t="shared" si="29"/>
        <v>349.79999999999995</v>
      </c>
      <c r="Y97" s="11">
        <f t="shared" si="29"/>
        <v>349.79999999999995</v>
      </c>
      <c r="Z97" s="11">
        <f t="shared" si="29"/>
        <v>349.79999999999995</v>
      </c>
      <c r="AA97" s="11">
        <f t="shared" si="29"/>
        <v>349.79999999999995</v>
      </c>
      <c r="AB97" s="11">
        <f t="shared" si="29"/>
        <v>349.79999999999995</v>
      </c>
      <c r="AC97" s="11">
        <f t="shared" si="29"/>
        <v>349.79999999999995</v>
      </c>
      <c r="AD97" s="11">
        <f t="shared" si="29"/>
        <v>349.79999999999995</v>
      </c>
      <c r="AE97" s="11">
        <f t="shared" si="29"/>
        <v>359.69999999999993</v>
      </c>
      <c r="AF97" s="11">
        <f t="shared" si="29"/>
        <v>359.69999999999993</v>
      </c>
      <c r="AG97" s="11">
        <f t="shared" si="29"/>
        <v>359.69999999999993</v>
      </c>
      <c r="AH97" s="11">
        <f t="shared" si="29"/>
        <v>359.69999999999993</v>
      </c>
      <c r="AI97" s="11">
        <f t="shared" si="29"/>
        <v>359.69999999999993</v>
      </c>
      <c r="AJ97" s="11">
        <f t="shared" si="29"/>
        <v>359.69999999999993</v>
      </c>
      <c r="AK97" s="11">
        <f t="shared" si="29"/>
        <v>359.69999999999993</v>
      </c>
      <c r="AL97" s="11">
        <f t="shared" si="29"/>
        <v>359.69999999999993</v>
      </c>
      <c r="AM97" s="11">
        <f t="shared" si="29"/>
        <v>359.69999999999993</v>
      </c>
      <c r="AN97" s="11">
        <f t="shared" si="29"/>
        <v>359.69999999999993</v>
      </c>
      <c r="AO97" s="11">
        <f t="shared" si="29"/>
        <v>359.69999999999993</v>
      </c>
      <c r="AP97" s="11">
        <f t="shared" si="29"/>
        <v>359.69999999999993</v>
      </c>
    </row>
    <row r="98" spans="1:42" x14ac:dyDescent="0.45">
      <c r="B98" s="11"/>
      <c r="C98" s="12">
        <f t="shared" ref="C98:AP98" si="30">SUM(C96:C97)</f>
        <v>330</v>
      </c>
      <c r="D98" s="12">
        <f t="shared" ca="1" si="30"/>
        <v>660</v>
      </c>
      <c r="E98" s="12">
        <f t="shared" ca="1" si="30"/>
        <v>990</v>
      </c>
      <c r="F98" s="12">
        <f t="shared" ca="1" si="30"/>
        <v>660</v>
      </c>
      <c r="G98" s="12">
        <f t="shared" ca="1" si="30"/>
        <v>999.9</v>
      </c>
      <c r="H98" s="12">
        <f t="shared" ca="1" si="30"/>
        <v>1339.8</v>
      </c>
      <c r="I98" s="12">
        <f t="shared" ca="1" si="30"/>
        <v>679.8</v>
      </c>
      <c r="J98" s="12">
        <f t="shared" ca="1" si="30"/>
        <v>1019.6999999999999</v>
      </c>
      <c r="K98" s="12">
        <f t="shared" ca="1" si="30"/>
        <v>1359.6</v>
      </c>
      <c r="L98" s="12">
        <f t="shared" ca="1" si="30"/>
        <v>679.8</v>
      </c>
      <c r="M98" s="12">
        <f t="shared" ca="1" si="30"/>
        <v>1019.6999999999999</v>
      </c>
      <c r="N98" s="12">
        <f t="shared" ca="1" si="30"/>
        <v>1359.6</v>
      </c>
      <c r="O98" s="12">
        <f t="shared" ca="1" si="30"/>
        <v>679.8</v>
      </c>
      <c r="P98" s="12">
        <f t="shared" ca="1" si="30"/>
        <v>1019.6999999999999</v>
      </c>
      <c r="Q98" s="12">
        <f t="shared" ca="1" si="30"/>
        <v>1359.6</v>
      </c>
      <c r="R98" s="12">
        <f t="shared" ca="1" si="30"/>
        <v>679.8</v>
      </c>
      <c r="S98" s="12">
        <f t="shared" ca="1" si="30"/>
        <v>1029.5999999999999</v>
      </c>
      <c r="T98" s="12">
        <f t="shared" ca="1" si="30"/>
        <v>1379.3999999999999</v>
      </c>
      <c r="U98" s="12">
        <f t="shared" ca="1" si="30"/>
        <v>699.59999999999991</v>
      </c>
      <c r="V98" s="12">
        <f t="shared" ca="1" si="30"/>
        <v>1049.3999999999999</v>
      </c>
      <c r="W98" s="12">
        <f t="shared" ca="1" si="30"/>
        <v>1399.1999999999998</v>
      </c>
      <c r="X98" s="12">
        <f t="shared" ca="1" si="30"/>
        <v>699.59999999999991</v>
      </c>
      <c r="Y98" s="12">
        <f t="shared" ca="1" si="30"/>
        <v>1049.3999999999999</v>
      </c>
      <c r="Z98" s="12">
        <f t="shared" ca="1" si="30"/>
        <v>1399.1999999999998</v>
      </c>
      <c r="AA98" s="12">
        <f t="shared" ca="1" si="30"/>
        <v>699.59999999999991</v>
      </c>
      <c r="AB98" s="12">
        <f t="shared" ca="1" si="30"/>
        <v>1049.3999999999999</v>
      </c>
      <c r="AC98" s="12">
        <f t="shared" ca="1" si="30"/>
        <v>1399.1999999999998</v>
      </c>
      <c r="AD98" s="12">
        <f t="shared" ca="1" si="30"/>
        <v>699.59999999999991</v>
      </c>
      <c r="AE98" s="12">
        <f t="shared" ca="1" si="30"/>
        <v>1059.2999999999997</v>
      </c>
      <c r="AF98" s="12">
        <f t="shared" ca="1" si="30"/>
        <v>1418.9999999999995</v>
      </c>
      <c r="AG98" s="12">
        <f t="shared" ca="1" si="30"/>
        <v>719.39999999999975</v>
      </c>
      <c r="AH98" s="12">
        <f t="shared" ca="1" si="30"/>
        <v>1079.0999999999997</v>
      </c>
      <c r="AI98" s="12">
        <f t="shared" ca="1" si="30"/>
        <v>1438.7999999999997</v>
      </c>
      <c r="AJ98" s="12">
        <f t="shared" ca="1" si="30"/>
        <v>719.4</v>
      </c>
      <c r="AK98" s="12">
        <f t="shared" ca="1" si="30"/>
        <v>1079.0999999999999</v>
      </c>
      <c r="AL98" s="12">
        <f t="shared" ca="1" si="30"/>
        <v>1438.7999999999997</v>
      </c>
      <c r="AM98" s="12">
        <f t="shared" ca="1" si="30"/>
        <v>719.39999999999975</v>
      </c>
      <c r="AN98" s="12">
        <f t="shared" ca="1" si="30"/>
        <v>1079.0999999999997</v>
      </c>
      <c r="AO98" s="12">
        <f t="shared" ca="1" si="30"/>
        <v>1438.7999999999997</v>
      </c>
      <c r="AP98" s="12">
        <f t="shared" ca="1" si="30"/>
        <v>719.4</v>
      </c>
    </row>
    <row r="99" spans="1:42" x14ac:dyDescent="0.45">
      <c r="A99" t="s">
        <v>136</v>
      </c>
      <c r="B99" s="11"/>
      <c r="C99" s="11">
        <f t="shared" ref="C99:AP99" ca="1" si="31">OFFSET(C98,,-1)*C95</f>
        <v>0</v>
      </c>
      <c r="D99" s="11">
        <f t="shared" ca="1" si="31"/>
        <v>0</v>
      </c>
      <c r="E99" s="11">
        <f t="shared" ca="1" si="31"/>
        <v>660</v>
      </c>
      <c r="F99" s="11">
        <f t="shared" ca="1" si="31"/>
        <v>0</v>
      </c>
      <c r="G99" s="11">
        <f t="shared" ca="1" si="31"/>
        <v>0</v>
      </c>
      <c r="H99" s="11">
        <f t="shared" ca="1" si="31"/>
        <v>999.9</v>
      </c>
      <c r="I99" s="11">
        <f t="shared" ca="1" si="31"/>
        <v>0</v>
      </c>
      <c r="J99" s="11">
        <f t="shared" ca="1" si="31"/>
        <v>0</v>
      </c>
      <c r="K99" s="11">
        <f t="shared" ca="1" si="31"/>
        <v>1019.6999999999999</v>
      </c>
      <c r="L99" s="11">
        <f t="shared" ca="1" si="31"/>
        <v>0</v>
      </c>
      <c r="M99" s="11">
        <f t="shared" ca="1" si="31"/>
        <v>0</v>
      </c>
      <c r="N99" s="11">
        <f t="shared" ca="1" si="31"/>
        <v>1019.6999999999999</v>
      </c>
      <c r="O99" s="11">
        <f t="shared" ca="1" si="31"/>
        <v>0</v>
      </c>
      <c r="P99" s="11">
        <f t="shared" ca="1" si="31"/>
        <v>0</v>
      </c>
      <c r="Q99" s="11">
        <f t="shared" ca="1" si="31"/>
        <v>1019.6999999999999</v>
      </c>
      <c r="R99" s="11">
        <f t="shared" ca="1" si="31"/>
        <v>0</v>
      </c>
      <c r="S99" s="11">
        <f t="shared" ca="1" si="31"/>
        <v>0</v>
      </c>
      <c r="T99" s="11">
        <f t="shared" ca="1" si="31"/>
        <v>1029.5999999999999</v>
      </c>
      <c r="U99" s="11">
        <f t="shared" ca="1" si="31"/>
        <v>0</v>
      </c>
      <c r="V99" s="11">
        <f t="shared" ca="1" si="31"/>
        <v>0</v>
      </c>
      <c r="W99" s="11">
        <f t="shared" ca="1" si="31"/>
        <v>1049.3999999999999</v>
      </c>
      <c r="X99" s="11">
        <f t="shared" ca="1" si="31"/>
        <v>0</v>
      </c>
      <c r="Y99" s="11">
        <f t="shared" ca="1" si="31"/>
        <v>0</v>
      </c>
      <c r="Z99" s="11">
        <f t="shared" ca="1" si="31"/>
        <v>1049.3999999999999</v>
      </c>
      <c r="AA99" s="11">
        <f t="shared" ca="1" si="31"/>
        <v>0</v>
      </c>
      <c r="AB99" s="11">
        <f t="shared" ca="1" si="31"/>
        <v>0</v>
      </c>
      <c r="AC99" s="11">
        <f t="shared" ca="1" si="31"/>
        <v>1049.3999999999999</v>
      </c>
      <c r="AD99" s="11">
        <f t="shared" ca="1" si="31"/>
        <v>0</v>
      </c>
      <c r="AE99" s="11">
        <f t="shared" ca="1" si="31"/>
        <v>0</v>
      </c>
      <c r="AF99" s="11">
        <f t="shared" ca="1" si="31"/>
        <v>1059.2999999999997</v>
      </c>
      <c r="AG99" s="11">
        <f t="shared" ca="1" si="31"/>
        <v>0</v>
      </c>
      <c r="AH99" s="11">
        <f t="shared" ca="1" si="31"/>
        <v>0</v>
      </c>
      <c r="AI99" s="11">
        <f t="shared" ca="1" si="31"/>
        <v>1079.0999999999997</v>
      </c>
      <c r="AJ99" s="11">
        <f t="shared" ca="1" si="31"/>
        <v>0</v>
      </c>
      <c r="AK99" s="11">
        <f t="shared" ca="1" si="31"/>
        <v>0</v>
      </c>
      <c r="AL99" s="11">
        <f t="shared" ca="1" si="31"/>
        <v>1079.0999999999999</v>
      </c>
      <c r="AM99" s="11">
        <f t="shared" ca="1" si="31"/>
        <v>0</v>
      </c>
      <c r="AN99" s="11">
        <f t="shared" ca="1" si="31"/>
        <v>0</v>
      </c>
      <c r="AO99" s="11">
        <f t="shared" ca="1" si="31"/>
        <v>1079.0999999999997</v>
      </c>
      <c r="AP99" s="11">
        <f t="shared" ca="1" si="31"/>
        <v>0</v>
      </c>
    </row>
    <row r="100" spans="1:42" x14ac:dyDescent="0.45">
      <c r="A100" t="s">
        <v>121</v>
      </c>
      <c r="B100" s="94"/>
      <c r="C100" s="18">
        <f t="shared" ref="C100:AP100" ca="1" si="32">C98-C99</f>
        <v>330</v>
      </c>
      <c r="D100" s="18">
        <f t="shared" ca="1" si="32"/>
        <v>660</v>
      </c>
      <c r="E100" s="18">
        <f t="shared" ca="1" si="32"/>
        <v>330</v>
      </c>
      <c r="F100" s="18">
        <f t="shared" ca="1" si="32"/>
        <v>660</v>
      </c>
      <c r="G100" s="18">
        <f t="shared" ca="1" si="32"/>
        <v>999.9</v>
      </c>
      <c r="H100" s="18">
        <f t="shared" ca="1" si="32"/>
        <v>339.9</v>
      </c>
      <c r="I100" s="18">
        <f t="shared" ca="1" si="32"/>
        <v>679.8</v>
      </c>
      <c r="J100" s="18">
        <f t="shared" ca="1" si="32"/>
        <v>1019.6999999999999</v>
      </c>
      <c r="K100" s="18">
        <f t="shared" ca="1" si="32"/>
        <v>339.9</v>
      </c>
      <c r="L100" s="18">
        <f t="shared" ca="1" si="32"/>
        <v>679.8</v>
      </c>
      <c r="M100" s="18">
        <f t="shared" ca="1" si="32"/>
        <v>1019.6999999999999</v>
      </c>
      <c r="N100" s="18">
        <f t="shared" ca="1" si="32"/>
        <v>339.9</v>
      </c>
      <c r="O100" s="18">
        <f t="shared" ca="1" si="32"/>
        <v>679.8</v>
      </c>
      <c r="P100" s="18">
        <f t="shared" ca="1" si="32"/>
        <v>1019.6999999999999</v>
      </c>
      <c r="Q100" s="18">
        <f t="shared" ca="1" si="32"/>
        <v>339.9</v>
      </c>
      <c r="R100" s="18">
        <f t="shared" ca="1" si="32"/>
        <v>679.8</v>
      </c>
      <c r="S100" s="18">
        <f t="shared" ca="1" si="32"/>
        <v>1029.5999999999999</v>
      </c>
      <c r="T100" s="18">
        <f t="shared" ca="1" si="32"/>
        <v>349.79999999999995</v>
      </c>
      <c r="U100" s="18">
        <f t="shared" ca="1" si="32"/>
        <v>699.59999999999991</v>
      </c>
      <c r="V100" s="18">
        <f t="shared" ca="1" si="32"/>
        <v>1049.3999999999999</v>
      </c>
      <c r="W100" s="18">
        <f t="shared" ca="1" si="32"/>
        <v>349.79999999999995</v>
      </c>
      <c r="X100" s="18">
        <f t="shared" ca="1" si="32"/>
        <v>699.59999999999991</v>
      </c>
      <c r="Y100" s="18">
        <f t="shared" ca="1" si="32"/>
        <v>1049.3999999999999</v>
      </c>
      <c r="Z100" s="18">
        <f t="shared" ca="1" si="32"/>
        <v>349.79999999999995</v>
      </c>
      <c r="AA100" s="18">
        <f t="shared" ca="1" si="32"/>
        <v>699.59999999999991</v>
      </c>
      <c r="AB100" s="18">
        <f t="shared" ca="1" si="32"/>
        <v>1049.3999999999999</v>
      </c>
      <c r="AC100" s="18">
        <f t="shared" ca="1" si="32"/>
        <v>349.79999999999995</v>
      </c>
      <c r="AD100" s="18">
        <f t="shared" ca="1" si="32"/>
        <v>699.59999999999991</v>
      </c>
      <c r="AE100" s="18">
        <f t="shared" ca="1" si="32"/>
        <v>1059.2999999999997</v>
      </c>
      <c r="AF100" s="18">
        <f t="shared" ca="1" si="32"/>
        <v>359.69999999999982</v>
      </c>
      <c r="AG100" s="18">
        <f t="shared" ca="1" si="32"/>
        <v>719.39999999999975</v>
      </c>
      <c r="AH100" s="18">
        <f t="shared" ca="1" si="32"/>
        <v>1079.0999999999997</v>
      </c>
      <c r="AI100" s="18">
        <f t="shared" ca="1" si="32"/>
        <v>359.70000000000005</v>
      </c>
      <c r="AJ100" s="18">
        <f t="shared" ca="1" si="32"/>
        <v>719.4</v>
      </c>
      <c r="AK100" s="18">
        <f t="shared" ca="1" si="32"/>
        <v>1079.0999999999999</v>
      </c>
      <c r="AL100" s="18">
        <f t="shared" ca="1" si="32"/>
        <v>359.69999999999982</v>
      </c>
      <c r="AM100" s="18">
        <f t="shared" ca="1" si="32"/>
        <v>719.39999999999975</v>
      </c>
      <c r="AN100" s="18">
        <f t="shared" ca="1" si="32"/>
        <v>1079.0999999999997</v>
      </c>
      <c r="AO100" s="18">
        <f t="shared" ca="1" si="32"/>
        <v>359.70000000000005</v>
      </c>
      <c r="AP100" s="18">
        <f t="shared" ca="1" si="32"/>
        <v>719.4</v>
      </c>
    </row>
    <row r="102" spans="1:42" x14ac:dyDescent="0.45">
      <c r="A102" s="17" t="s">
        <v>144</v>
      </c>
    </row>
    <row r="103" spans="1:42" x14ac:dyDescent="0.45">
      <c r="A103" t="s">
        <v>118</v>
      </c>
      <c r="C103" s="11">
        <f t="shared" ref="C103:AP103" si="33">B107</f>
        <v>0</v>
      </c>
      <c r="D103" s="11">
        <f t="shared" si="33"/>
        <v>0</v>
      </c>
      <c r="E103" s="11">
        <f t="shared" si="33"/>
        <v>0</v>
      </c>
      <c r="F103" s="11">
        <f t="shared" si="33"/>
        <v>0</v>
      </c>
      <c r="G103" s="11">
        <f t="shared" si="33"/>
        <v>5000</v>
      </c>
      <c r="H103" s="11">
        <f t="shared" si="33"/>
        <v>4895.833333333333</v>
      </c>
      <c r="I103" s="11">
        <f t="shared" si="33"/>
        <v>5791.6666666666661</v>
      </c>
      <c r="J103" s="11">
        <f t="shared" si="33"/>
        <v>5666.6666666666661</v>
      </c>
      <c r="K103" s="11">
        <f t="shared" si="33"/>
        <v>5541.6666666666661</v>
      </c>
      <c r="L103" s="11">
        <f t="shared" si="33"/>
        <v>5416.6666666666661</v>
      </c>
      <c r="M103" s="11">
        <f t="shared" si="33"/>
        <v>5291.6666666666661</v>
      </c>
      <c r="N103" s="11">
        <f t="shared" si="33"/>
        <v>5166.6666666666661</v>
      </c>
      <c r="O103" s="11">
        <f t="shared" si="33"/>
        <v>5041.6666666666661</v>
      </c>
      <c r="P103" s="11">
        <f t="shared" si="33"/>
        <v>4916.6666666666661</v>
      </c>
      <c r="Q103" s="11">
        <f t="shared" si="33"/>
        <v>4791.6666666666661</v>
      </c>
      <c r="R103" s="11">
        <f t="shared" si="33"/>
        <v>4666.6666666666661</v>
      </c>
      <c r="S103" s="11">
        <f t="shared" si="33"/>
        <v>4541.6666666666661</v>
      </c>
      <c r="T103" s="11">
        <f t="shared" si="33"/>
        <v>4416.6666666666661</v>
      </c>
      <c r="U103" s="11">
        <f t="shared" si="33"/>
        <v>4291.6666666666661</v>
      </c>
      <c r="V103" s="11">
        <f t="shared" si="33"/>
        <v>4166.6666666666661</v>
      </c>
      <c r="W103" s="11">
        <f t="shared" si="33"/>
        <v>4041.6666666666661</v>
      </c>
      <c r="X103" s="11">
        <f t="shared" si="33"/>
        <v>3916.6666666666661</v>
      </c>
      <c r="Y103" s="11">
        <f t="shared" si="33"/>
        <v>3791.6666666666661</v>
      </c>
      <c r="Z103" s="11">
        <f t="shared" si="33"/>
        <v>3666.6666666666661</v>
      </c>
      <c r="AA103" s="11">
        <f t="shared" si="33"/>
        <v>3541.6666666666661</v>
      </c>
      <c r="AB103" s="11">
        <f t="shared" si="33"/>
        <v>3416.6666666666661</v>
      </c>
      <c r="AC103" s="11">
        <f t="shared" si="33"/>
        <v>3291.6666666666661</v>
      </c>
      <c r="AD103" s="11">
        <f t="shared" si="33"/>
        <v>3166.6666666666661</v>
      </c>
      <c r="AE103" s="11">
        <f t="shared" si="33"/>
        <v>3041.6666666666661</v>
      </c>
      <c r="AF103" s="11">
        <f t="shared" si="33"/>
        <v>2916.6666666666661</v>
      </c>
      <c r="AG103" s="11">
        <f t="shared" si="33"/>
        <v>2791.6666666666661</v>
      </c>
      <c r="AH103" s="11">
        <f t="shared" si="33"/>
        <v>2666.6666666666661</v>
      </c>
      <c r="AI103" s="11">
        <f t="shared" si="33"/>
        <v>2541.6666666666661</v>
      </c>
      <c r="AJ103" s="11">
        <f t="shared" si="33"/>
        <v>2416.6666666666661</v>
      </c>
      <c r="AK103" s="11">
        <f t="shared" si="33"/>
        <v>2291.6666666666661</v>
      </c>
      <c r="AL103" s="11">
        <f t="shared" si="33"/>
        <v>2166.6666666666661</v>
      </c>
      <c r="AM103" s="11">
        <f t="shared" si="33"/>
        <v>2041.6666666666661</v>
      </c>
      <c r="AN103" s="11">
        <f t="shared" si="33"/>
        <v>1916.6666666666661</v>
      </c>
      <c r="AO103" s="11">
        <f t="shared" si="33"/>
        <v>1791.6666666666661</v>
      </c>
      <c r="AP103" s="11">
        <f t="shared" si="33"/>
        <v>1666.6666666666661</v>
      </c>
    </row>
    <row r="104" spans="1:42" x14ac:dyDescent="0.45">
      <c r="A104" t="s">
        <v>145</v>
      </c>
      <c r="B104" s="11">
        <f>B107</f>
        <v>0</v>
      </c>
      <c r="C104" s="11">
        <f>IFERROR(INDEX($C$29:$F$29,MATCH('Monthly Outputs'!C9,$C$28:$F$28,0)),0)/IF(Workings!$C$15="Yes",1.2,1)</f>
        <v>0</v>
      </c>
      <c r="D104" s="11">
        <f>IFERROR(INDEX($C$29:$F$29,MATCH('Monthly Outputs'!D9,$C$28:$F$28,0)),0)/IF(Workings!$C$15="Yes",1.2,1)</f>
        <v>0</v>
      </c>
      <c r="E104" s="11">
        <f>IFERROR(INDEX($C$29:$F$29,MATCH('Monthly Outputs'!E9,$C$28:$F$28,0)),0)/IF(Workings!$C$15="Yes",1.2,1)</f>
        <v>0</v>
      </c>
      <c r="F104" s="11">
        <f>IFERROR(INDEX($C$29:$F$29,MATCH('Monthly Outputs'!F9,$C$28:$F$28,0)),0)/IF(Workings!$C$15="Yes",1.2,1)</f>
        <v>5000</v>
      </c>
      <c r="G104" s="11">
        <f>IFERROR(INDEX($C$29:$F$29,MATCH('Monthly Outputs'!G9,$C$28:$F$28,0)),0)/IF(Workings!$C$15="Yes",1.2,1)</f>
        <v>0</v>
      </c>
      <c r="H104" s="11">
        <f>IFERROR(INDEX($C$29:$F$29,MATCH('Monthly Outputs'!H9,$C$28:$F$28,0)),0)/IF(Workings!$C$15="Yes",1.2,1)</f>
        <v>1000</v>
      </c>
      <c r="I104" s="11">
        <f>IFERROR(INDEX($C$29:$F$29,MATCH('Monthly Outputs'!I9,$C$28:$F$28,0)),0)/IF(Workings!$C$15="Yes",1.2,1)</f>
        <v>0</v>
      </c>
      <c r="J104" s="11">
        <f>IFERROR(INDEX($C$29:$F$29,MATCH('Monthly Outputs'!J9,$C$28:$F$28,0)),0)/IF(Workings!$C$15="Yes",1.2,1)</f>
        <v>0</v>
      </c>
      <c r="K104" s="11">
        <f>IFERROR(INDEX($C$29:$F$29,MATCH('Monthly Outputs'!K9,$C$28:$F$28,0)),0)/IF(Workings!$C$15="Yes",1.2,1)</f>
        <v>0</v>
      </c>
      <c r="L104" s="11">
        <f>IFERROR(INDEX($C$29:$F$29,MATCH('Monthly Outputs'!L9,$C$28:$F$28,0)),0)/IF(Workings!$C$15="Yes",1.2,1)</f>
        <v>0</v>
      </c>
      <c r="M104" s="11">
        <f>IFERROR(INDEX($C$29:$F$29,MATCH('Monthly Outputs'!M9,$C$28:$F$28,0)),0)/IF(Workings!$C$15="Yes",1.2,1)</f>
        <v>0</v>
      </c>
      <c r="N104" s="11">
        <f>IFERROR(INDEX($C$29:$F$29,MATCH('Monthly Outputs'!N9,$C$28:$F$28,0)),0)/IF(Workings!$C$15="Yes",1.2,1)</f>
        <v>0</v>
      </c>
      <c r="O104" s="11">
        <f>IFERROR(INDEX($C$29:$F$29,MATCH('Monthly Outputs'!O9,$C$28:$F$28,0)),0)/IF(Workings!$C$15="Yes",1.2,1)</f>
        <v>0</v>
      </c>
      <c r="P104" s="11">
        <f>IFERROR(INDEX($C$29:$F$29,MATCH('Monthly Outputs'!P9,$C$28:$F$28,0)),0)/IF(Workings!$C$15="Yes",1.2,1)</f>
        <v>0</v>
      </c>
      <c r="Q104" s="11">
        <f>IFERROR(INDEX($C$29:$F$29,MATCH('Monthly Outputs'!Q9,$C$28:$F$28,0)),0)/IF(Workings!$C$15="Yes",1.2,1)</f>
        <v>0</v>
      </c>
      <c r="R104" s="11">
        <f>IFERROR(INDEX($C$29:$F$29,MATCH('Monthly Outputs'!R9,$C$28:$F$28,0)),0)/IF(Workings!$C$15="Yes",1.2,1)</f>
        <v>0</v>
      </c>
      <c r="S104" s="11">
        <f>IFERROR(INDEX($C$29:$F$29,MATCH('Monthly Outputs'!S9,$C$28:$F$28,0)),0)/IF(Workings!$C$15="Yes",1.2,1)</f>
        <v>0</v>
      </c>
      <c r="T104" s="11">
        <f>IFERROR(INDEX($C$29:$F$29,MATCH('Monthly Outputs'!T9,$C$28:$F$28,0)),0)/IF(Workings!$C$15="Yes",1.2,1)</f>
        <v>0</v>
      </c>
      <c r="U104" s="11">
        <f>IFERROR(INDEX($C$29:$F$29,MATCH('Monthly Outputs'!U9,$C$28:$F$28,0)),0)/IF(Workings!$C$15="Yes",1.2,1)</f>
        <v>0</v>
      </c>
      <c r="V104" s="11">
        <f>IFERROR(INDEX($C$29:$F$29,MATCH('Monthly Outputs'!V9,$C$28:$F$28,0)),0)/IF(Workings!$C$15="Yes",1.2,1)</f>
        <v>0</v>
      </c>
      <c r="W104" s="11">
        <f>IFERROR(INDEX($C$29:$F$29,MATCH('Monthly Outputs'!W9,$C$28:$F$28,0)),0)/IF(Workings!$C$15="Yes",1.2,1)</f>
        <v>0</v>
      </c>
      <c r="X104" s="11">
        <f>IFERROR(INDEX($C$29:$F$29,MATCH('Monthly Outputs'!X9,$C$28:$F$28,0)),0)/IF(Workings!$C$15="Yes",1.2,1)</f>
        <v>0</v>
      </c>
      <c r="Y104" s="11">
        <f>IFERROR(INDEX($C$29:$F$29,MATCH('Monthly Outputs'!Y9,$C$28:$F$28,0)),0)/IF(Workings!$C$15="Yes",1.2,1)</f>
        <v>0</v>
      </c>
      <c r="Z104" s="11">
        <f>IFERROR(INDEX($C$29:$F$29,MATCH('Monthly Outputs'!Z9,$C$28:$F$28,0)),0)/IF(Workings!$C$15="Yes",1.2,1)</f>
        <v>0</v>
      </c>
      <c r="AA104" s="11">
        <f>IFERROR(INDEX($C$29:$F$29,MATCH('Monthly Outputs'!AA9,$C$28:$F$28,0)),0)/IF(Workings!$C$15="Yes",1.2,1)</f>
        <v>0</v>
      </c>
      <c r="AB104" s="11">
        <f>IFERROR(INDEX($C$29:$F$29,MATCH('Monthly Outputs'!AB9,$C$28:$F$28,0)),0)/IF(Workings!$C$15="Yes",1.2,1)</f>
        <v>0</v>
      </c>
      <c r="AC104" s="11">
        <f>IFERROR(INDEX($C$29:$F$29,MATCH('Monthly Outputs'!AC9,$C$28:$F$28,0)),0)/IF(Workings!$C$15="Yes",1.2,1)</f>
        <v>0</v>
      </c>
      <c r="AD104" s="11">
        <f>IFERROR(INDEX($C$29:$F$29,MATCH('Monthly Outputs'!AD9,$C$28:$F$28,0)),0)/IF(Workings!$C$15="Yes",1.2,1)</f>
        <v>0</v>
      </c>
      <c r="AE104" s="11">
        <f>IFERROR(INDEX($C$29:$F$29,MATCH('Monthly Outputs'!AE9,$C$28:$F$28,0)),0)/IF(Workings!$C$15="Yes",1.2,1)</f>
        <v>0</v>
      </c>
      <c r="AF104" s="11">
        <f>IFERROR(INDEX($C$29:$F$29,MATCH('Monthly Outputs'!AF9,$C$28:$F$28,0)),0)/IF(Workings!$C$15="Yes",1.2,1)</f>
        <v>0</v>
      </c>
      <c r="AG104" s="11">
        <f>IFERROR(INDEX($C$29:$F$29,MATCH('Monthly Outputs'!AG9,$C$28:$F$28,0)),0)/IF(Workings!$C$15="Yes",1.2,1)</f>
        <v>0</v>
      </c>
      <c r="AH104" s="11">
        <f>IFERROR(INDEX($C$29:$F$29,MATCH('Monthly Outputs'!AH9,$C$28:$F$28,0)),0)/IF(Workings!$C$15="Yes",1.2,1)</f>
        <v>0</v>
      </c>
      <c r="AI104" s="11">
        <f>IFERROR(INDEX($C$29:$F$29,MATCH('Monthly Outputs'!AI9,$C$28:$F$28,0)),0)/IF(Workings!$C$15="Yes",1.2,1)</f>
        <v>0</v>
      </c>
      <c r="AJ104" s="11">
        <f>IFERROR(INDEX($C$29:$F$29,MATCH('Monthly Outputs'!AJ9,$C$28:$F$28,0)),0)/IF(Workings!$C$15="Yes",1.2,1)</f>
        <v>0</v>
      </c>
      <c r="AK104" s="11">
        <f>IFERROR(INDEX($C$29:$F$29,MATCH('Monthly Outputs'!AK9,$C$28:$F$28,0)),0)/IF(Workings!$C$15="Yes",1.2,1)</f>
        <v>0</v>
      </c>
      <c r="AL104" s="11">
        <f>IFERROR(INDEX($C$29:$F$29,MATCH('Monthly Outputs'!AL9,$C$28:$F$28,0)),0)/IF(Workings!$C$15="Yes",1.2,1)</f>
        <v>0</v>
      </c>
      <c r="AM104" s="11">
        <f>IFERROR(INDEX($C$29:$F$29,MATCH('Monthly Outputs'!AM9,$C$28:$F$28,0)),0)/IF(Workings!$C$15="Yes",1.2,1)</f>
        <v>0</v>
      </c>
      <c r="AN104" s="11">
        <f>IFERROR(INDEX($C$29:$F$29,MATCH('Monthly Outputs'!AN9,$C$28:$F$28,0)),0)/IF(Workings!$C$15="Yes",1.2,1)</f>
        <v>0</v>
      </c>
      <c r="AO104" s="11">
        <f>IFERROR(INDEX($C$29:$F$29,MATCH('Monthly Outputs'!AO9,$C$28:$F$28,0)),0)/IF(Workings!$C$15="Yes",1.2,1)</f>
        <v>0</v>
      </c>
      <c r="AP104" s="11">
        <f>IFERROR(INDEX($C$29:$F$29,MATCH('Monthly Outputs'!AP9,$C$28:$F$28,0)),0)/IF(Workings!$C$15="Yes",1.2,1)</f>
        <v>0</v>
      </c>
    </row>
    <row r="105" spans="1:42" x14ac:dyDescent="0.45">
      <c r="B105" s="11"/>
      <c r="C105" s="12">
        <f t="shared" ref="C105:AP105" si="34">SUM(C103:C104)</f>
        <v>0</v>
      </c>
      <c r="D105" s="12">
        <f t="shared" si="34"/>
        <v>0</v>
      </c>
      <c r="E105" s="12">
        <f t="shared" si="34"/>
        <v>0</v>
      </c>
      <c r="F105" s="12">
        <f t="shared" si="34"/>
        <v>5000</v>
      </c>
      <c r="G105" s="12">
        <f t="shared" si="34"/>
        <v>5000</v>
      </c>
      <c r="H105" s="12">
        <f t="shared" si="34"/>
        <v>5895.833333333333</v>
      </c>
      <c r="I105" s="12">
        <f t="shared" si="34"/>
        <v>5791.6666666666661</v>
      </c>
      <c r="J105" s="12">
        <f t="shared" si="34"/>
        <v>5666.6666666666661</v>
      </c>
      <c r="K105" s="12">
        <f t="shared" si="34"/>
        <v>5541.6666666666661</v>
      </c>
      <c r="L105" s="12">
        <f t="shared" si="34"/>
        <v>5416.6666666666661</v>
      </c>
      <c r="M105" s="12">
        <f t="shared" si="34"/>
        <v>5291.6666666666661</v>
      </c>
      <c r="N105" s="12">
        <f t="shared" si="34"/>
        <v>5166.6666666666661</v>
      </c>
      <c r="O105" s="12">
        <f t="shared" si="34"/>
        <v>5041.6666666666661</v>
      </c>
      <c r="P105" s="12">
        <f t="shared" si="34"/>
        <v>4916.6666666666661</v>
      </c>
      <c r="Q105" s="12">
        <f t="shared" si="34"/>
        <v>4791.6666666666661</v>
      </c>
      <c r="R105" s="12">
        <f t="shared" si="34"/>
        <v>4666.6666666666661</v>
      </c>
      <c r="S105" s="12">
        <f t="shared" si="34"/>
        <v>4541.6666666666661</v>
      </c>
      <c r="T105" s="12">
        <f t="shared" si="34"/>
        <v>4416.6666666666661</v>
      </c>
      <c r="U105" s="12">
        <f t="shared" si="34"/>
        <v>4291.6666666666661</v>
      </c>
      <c r="V105" s="12">
        <f t="shared" si="34"/>
        <v>4166.6666666666661</v>
      </c>
      <c r="W105" s="12">
        <f t="shared" si="34"/>
        <v>4041.6666666666661</v>
      </c>
      <c r="X105" s="12">
        <f t="shared" si="34"/>
        <v>3916.6666666666661</v>
      </c>
      <c r="Y105" s="12">
        <f t="shared" si="34"/>
        <v>3791.6666666666661</v>
      </c>
      <c r="Z105" s="12">
        <f t="shared" si="34"/>
        <v>3666.6666666666661</v>
      </c>
      <c r="AA105" s="12">
        <f t="shared" si="34"/>
        <v>3541.6666666666661</v>
      </c>
      <c r="AB105" s="12">
        <f t="shared" si="34"/>
        <v>3416.6666666666661</v>
      </c>
      <c r="AC105" s="12">
        <f t="shared" si="34"/>
        <v>3291.6666666666661</v>
      </c>
      <c r="AD105" s="12">
        <f t="shared" si="34"/>
        <v>3166.6666666666661</v>
      </c>
      <c r="AE105" s="12">
        <f t="shared" si="34"/>
        <v>3041.6666666666661</v>
      </c>
      <c r="AF105" s="12">
        <f t="shared" si="34"/>
        <v>2916.6666666666661</v>
      </c>
      <c r="AG105" s="12">
        <f t="shared" si="34"/>
        <v>2791.6666666666661</v>
      </c>
      <c r="AH105" s="12">
        <f t="shared" si="34"/>
        <v>2666.6666666666661</v>
      </c>
      <c r="AI105" s="12">
        <f t="shared" si="34"/>
        <v>2541.6666666666661</v>
      </c>
      <c r="AJ105" s="12">
        <f t="shared" si="34"/>
        <v>2416.6666666666661</v>
      </c>
      <c r="AK105" s="12">
        <f t="shared" si="34"/>
        <v>2291.6666666666661</v>
      </c>
      <c r="AL105" s="12">
        <f t="shared" si="34"/>
        <v>2166.6666666666661</v>
      </c>
      <c r="AM105" s="12">
        <f t="shared" si="34"/>
        <v>2041.6666666666661</v>
      </c>
      <c r="AN105" s="12">
        <f t="shared" si="34"/>
        <v>1916.6666666666661</v>
      </c>
      <c r="AO105" s="12">
        <f t="shared" si="34"/>
        <v>1791.6666666666661</v>
      </c>
      <c r="AP105" s="12">
        <f t="shared" si="34"/>
        <v>1666.6666666666661</v>
      </c>
    </row>
    <row r="106" spans="1:42" x14ac:dyDescent="0.45">
      <c r="A106" t="s">
        <v>146</v>
      </c>
      <c r="B106" s="11"/>
      <c r="C106" s="11">
        <f>MIN(SUM($B104:B104)/($C$26*12),C105)</f>
        <v>0</v>
      </c>
      <c r="D106" s="11">
        <f>MIN(SUM($B104:C104)/($C$26*12),D105)</f>
        <v>0</v>
      </c>
      <c r="E106" s="11">
        <f>MIN(SUM($B104:D104)/($C$26*12),E105)</f>
        <v>0</v>
      </c>
      <c r="F106" s="11">
        <f>MIN(SUM($B104:E104)/($C$26*12),F105)</f>
        <v>0</v>
      </c>
      <c r="G106" s="11">
        <f>MIN(SUM($B104:F104)/($C$26*12),G105)</f>
        <v>104.16666666666667</v>
      </c>
      <c r="H106" s="11">
        <f>MIN(SUM($B104:G104)/($C$26*12),H105)</f>
        <v>104.16666666666667</v>
      </c>
      <c r="I106" s="11">
        <f>MIN(SUM($B104:H104)/($C$26*12),I105)</f>
        <v>125</v>
      </c>
      <c r="J106" s="11">
        <f>MIN(SUM($B104:I104)/($C$26*12),J105)</f>
        <v>125</v>
      </c>
      <c r="K106" s="11">
        <f>MIN(SUM($B104:J104)/($C$26*12),K105)</f>
        <v>125</v>
      </c>
      <c r="L106" s="11">
        <f>MIN(SUM($B104:K104)/($C$26*12),L105)</f>
        <v>125</v>
      </c>
      <c r="M106" s="11">
        <f>MIN(SUM($B104:L104)/($C$26*12),M105)</f>
        <v>125</v>
      </c>
      <c r="N106" s="11">
        <f>MIN(SUM($B104:M104)/($C$26*12),N105)</f>
        <v>125</v>
      </c>
      <c r="O106" s="11">
        <f>MIN(SUM($B104:N104)/($C$26*12),O105)</f>
        <v>125</v>
      </c>
      <c r="P106" s="11">
        <f>MIN(SUM($B104:O104)/($C$26*12),P105)</f>
        <v>125</v>
      </c>
      <c r="Q106" s="11">
        <f>MIN(SUM($B104:P104)/($C$26*12),Q105)</f>
        <v>125</v>
      </c>
      <c r="R106" s="11">
        <f>MIN(SUM($B104:Q104)/($C$26*12),R105)</f>
        <v>125</v>
      </c>
      <c r="S106" s="11">
        <f>MIN(SUM($B104:R104)/($C$26*12),S105)</f>
        <v>125</v>
      </c>
      <c r="T106" s="11">
        <f>MIN(SUM($B104:S104)/($C$26*12),T105)</f>
        <v>125</v>
      </c>
      <c r="U106" s="11">
        <f>MIN(SUM($B104:T104)/($C$26*12),U105)</f>
        <v>125</v>
      </c>
      <c r="V106" s="11">
        <f>MIN(SUM($B104:U104)/($C$26*12),V105)</f>
        <v>125</v>
      </c>
      <c r="W106" s="11">
        <f>MIN(SUM($B104:V104)/($C$26*12),W105)</f>
        <v>125</v>
      </c>
      <c r="X106" s="11">
        <f>MIN(SUM($B104:W104)/($C$26*12),X105)</f>
        <v>125</v>
      </c>
      <c r="Y106" s="11">
        <f>MIN(SUM($B104:X104)/($C$26*12),Y105)</f>
        <v>125</v>
      </c>
      <c r="Z106" s="11">
        <f>MIN(SUM($B104:Y104)/($C$26*12),Z105)</f>
        <v>125</v>
      </c>
      <c r="AA106" s="11">
        <f>MIN(SUM($B104:Z104)/($C$26*12),AA105)</f>
        <v>125</v>
      </c>
      <c r="AB106" s="11">
        <f>MIN(SUM($B104:AA104)/($C$26*12),AB105)</f>
        <v>125</v>
      </c>
      <c r="AC106" s="11">
        <f>MIN(SUM($B104:AB104)/($C$26*12),AC105)</f>
        <v>125</v>
      </c>
      <c r="AD106" s="11">
        <f>MIN(SUM($B104:AC104)/($C$26*12),AD105)</f>
        <v>125</v>
      </c>
      <c r="AE106" s="11">
        <f>MIN(SUM($B104:AD104)/($C$26*12),AE105)</f>
        <v>125</v>
      </c>
      <c r="AF106" s="11">
        <f>MIN(SUM($B104:AE104)/($C$26*12),AF105)</f>
        <v>125</v>
      </c>
      <c r="AG106" s="11">
        <f>MIN(SUM($B104:AF104)/($C$26*12),AG105)</f>
        <v>125</v>
      </c>
      <c r="AH106" s="11">
        <f>MIN(SUM($B104:AG104)/($C$26*12),AH105)</f>
        <v>125</v>
      </c>
      <c r="AI106" s="11">
        <f>MIN(SUM($B104:AH104)/($C$26*12),AI105)</f>
        <v>125</v>
      </c>
      <c r="AJ106" s="11">
        <f>MIN(SUM($B104:AI104)/($C$26*12),AJ105)</f>
        <v>125</v>
      </c>
      <c r="AK106" s="11">
        <f>MIN(SUM($B104:AJ104)/($C$26*12),AK105)</f>
        <v>125</v>
      </c>
      <c r="AL106" s="11">
        <f>MIN(SUM($B104:AK104)/($C$26*12),AL105)</f>
        <v>125</v>
      </c>
      <c r="AM106" s="11">
        <f>MIN(SUM($B104:AL104)/($C$26*12),AM105)</f>
        <v>125</v>
      </c>
      <c r="AN106" s="11">
        <f>MIN(SUM($B104:AM104)/($C$26*12),AN105)</f>
        <v>125</v>
      </c>
      <c r="AO106" s="11">
        <f>MIN(SUM($B104:AN104)/($C$26*12),AO105)</f>
        <v>125</v>
      </c>
      <c r="AP106" s="11">
        <f>MIN(SUM($B104:AO104)/($C$26*12),AP105)</f>
        <v>125</v>
      </c>
    </row>
    <row r="107" spans="1:42" x14ac:dyDescent="0.45">
      <c r="A107" t="s">
        <v>121</v>
      </c>
      <c r="B107" s="11">
        <f>C43</f>
        <v>0</v>
      </c>
      <c r="C107" s="18">
        <f t="shared" ref="C107:AP107" si="35">C105-C106</f>
        <v>0</v>
      </c>
      <c r="D107" s="18">
        <f t="shared" si="35"/>
        <v>0</v>
      </c>
      <c r="E107" s="18">
        <f t="shared" si="35"/>
        <v>0</v>
      </c>
      <c r="F107" s="18">
        <f t="shared" si="35"/>
        <v>5000</v>
      </c>
      <c r="G107" s="18">
        <f t="shared" si="35"/>
        <v>4895.833333333333</v>
      </c>
      <c r="H107" s="18">
        <f t="shared" si="35"/>
        <v>5791.6666666666661</v>
      </c>
      <c r="I107" s="18">
        <f t="shared" si="35"/>
        <v>5666.6666666666661</v>
      </c>
      <c r="J107" s="18">
        <f t="shared" si="35"/>
        <v>5541.6666666666661</v>
      </c>
      <c r="K107" s="18">
        <f t="shared" si="35"/>
        <v>5416.6666666666661</v>
      </c>
      <c r="L107" s="18">
        <f t="shared" si="35"/>
        <v>5291.6666666666661</v>
      </c>
      <c r="M107" s="18">
        <f t="shared" si="35"/>
        <v>5166.6666666666661</v>
      </c>
      <c r="N107" s="18">
        <f t="shared" si="35"/>
        <v>5041.6666666666661</v>
      </c>
      <c r="O107" s="18">
        <f t="shared" si="35"/>
        <v>4916.6666666666661</v>
      </c>
      <c r="P107" s="18">
        <f t="shared" si="35"/>
        <v>4791.6666666666661</v>
      </c>
      <c r="Q107" s="18">
        <f t="shared" si="35"/>
        <v>4666.6666666666661</v>
      </c>
      <c r="R107" s="18">
        <f t="shared" si="35"/>
        <v>4541.6666666666661</v>
      </c>
      <c r="S107" s="18">
        <f t="shared" si="35"/>
        <v>4416.6666666666661</v>
      </c>
      <c r="T107" s="18">
        <f t="shared" si="35"/>
        <v>4291.6666666666661</v>
      </c>
      <c r="U107" s="18">
        <f t="shared" si="35"/>
        <v>4166.6666666666661</v>
      </c>
      <c r="V107" s="18">
        <f t="shared" si="35"/>
        <v>4041.6666666666661</v>
      </c>
      <c r="W107" s="18">
        <f t="shared" si="35"/>
        <v>3916.6666666666661</v>
      </c>
      <c r="X107" s="18">
        <f t="shared" si="35"/>
        <v>3791.6666666666661</v>
      </c>
      <c r="Y107" s="18">
        <f t="shared" si="35"/>
        <v>3666.6666666666661</v>
      </c>
      <c r="Z107" s="18">
        <f t="shared" si="35"/>
        <v>3541.6666666666661</v>
      </c>
      <c r="AA107" s="18">
        <f t="shared" si="35"/>
        <v>3416.6666666666661</v>
      </c>
      <c r="AB107" s="18">
        <f t="shared" si="35"/>
        <v>3291.6666666666661</v>
      </c>
      <c r="AC107" s="18">
        <f t="shared" si="35"/>
        <v>3166.6666666666661</v>
      </c>
      <c r="AD107" s="18">
        <f t="shared" si="35"/>
        <v>3041.6666666666661</v>
      </c>
      <c r="AE107" s="18">
        <f t="shared" si="35"/>
        <v>2916.6666666666661</v>
      </c>
      <c r="AF107" s="18">
        <f t="shared" si="35"/>
        <v>2791.6666666666661</v>
      </c>
      <c r="AG107" s="18">
        <f t="shared" si="35"/>
        <v>2666.6666666666661</v>
      </c>
      <c r="AH107" s="18">
        <f t="shared" si="35"/>
        <v>2541.6666666666661</v>
      </c>
      <c r="AI107" s="18">
        <f t="shared" si="35"/>
        <v>2416.6666666666661</v>
      </c>
      <c r="AJ107" s="18">
        <f t="shared" si="35"/>
        <v>2291.6666666666661</v>
      </c>
      <c r="AK107" s="18">
        <f t="shared" si="35"/>
        <v>2166.6666666666661</v>
      </c>
      <c r="AL107" s="18">
        <f t="shared" si="35"/>
        <v>2041.6666666666661</v>
      </c>
      <c r="AM107" s="18">
        <f t="shared" si="35"/>
        <v>1916.6666666666661</v>
      </c>
      <c r="AN107" s="18">
        <f t="shared" si="35"/>
        <v>1791.6666666666661</v>
      </c>
      <c r="AO107" s="18">
        <f t="shared" si="35"/>
        <v>1666.6666666666661</v>
      </c>
      <c r="AP107" s="18">
        <f t="shared" si="35"/>
        <v>1541.6666666666661</v>
      </c>
    </row>
    <row r="109" spans="1:42" x14ac:dyDescent="0.45">
      <c r="A109" s="17" t="s">
        <v>147</v>
      </c>
    </row>
    <row r="110" spans="1:42" x14ac:dyDescent="0.45">
      <c r="A110" t="s">
        <v>148</v>
      </c>
      <c r="C110" s="11">
        <f>'Monthly Outputs'!C16</f>
        <v>5100</v>
      </c>
      <c r="D110" s="11">
        <f>'Monthly Outputs'!D16</f>
        <v>5200</v>
      </c>
      <c r="E110" s="11">
        <f>'Monthly Outputs'!E16</f>
        <v>5305</v>
      </c>
      <c r="F110" s="11">
        <f>'Monthly Outputs'!F16</f>
        <v>5410</v>
      </c>
      <c r="G110" s="11">
        <f>'Monthly Outputs'!G16</f>
        <v>5520</v>
      </c>
      <c r="H110" s="11">
        <f>'Monthly Outputs'!H16</f>
        <v>5630</v>
      </c>
      <c r="I110" s="11">
        <f>'Monthly Outputs'!I16</f>
        <v>5745</v>
      </c>
      <c r="J110" s="11">
        <f>'Monthly Outputs'!J16</f>
        <v>5860</v>
      </c>
      <c r="K110" s="11">
        <f>'Monthly Outputs'!K16</f>
        <v>6273.75</v>
      </c>
      <c r="L110" s="11">
        <f>'Monthly Outputs'!L16</f>
        <v>6399.75</v>
      </c>
      <c r="M110" s="11">
        <f>'Monthly Outputs'!M16</f>
        <v>6525.75</v>
      </c>
      <c r="N110" s="11">
        <f>'Monthly Outputs'!N16</f>
        <v>6657</v>
      </c>
      <c r="O110" s="11">
        <f>'Monthly Outputs'!O16</f>
        <v>6793.5</v>
      </c>
      <c r="P110" s="11">
        <f>'Monthly Outputs'!P16</f>
        <v>6924.75</v>
      </c>
      <c r="Q110" s="11">
        <f>'Monthly Outputs'!Q16</f>
        <v>7066.5</v>
      </c>
      <c r="R110" s="11">
        <f>'Monthly Outputs'!R16</f>
        <v>7208.25</v>
      </c>
      <c r="S110" s="11">
        <f>'Monthly Outputs'!S16</f>
        <v>7350</v>
      </c>
      <c r="T110" s="11">
        <f>'Monthly Outputs'!T16</f>
        <v>7497</v>
      </c>
      <c r="U110" s="11">
        <f>'Monthly Outputs'!U16</f>
        <v>7649.25</v>
      </c>
      <c r="V110" s="11">
        <f>'Monthly Outputs'!V16</f>
        <v>7801.5</v>
      </c>
      <c r="W110" s="11">
        <f>'Monthly Outputs'!W16</f>
        <v>8338</v>
      </c>
      <c r="X110" s="11">
        <f>'Monthly Outputs'!X16</f>
        <v>8503</v>
      </c>
      <c r="Y110" s="11">
        <f>'Monthly Outputs'!Y16</f>
        <v>8673.5</v>
      </c>
      <c r="Z110" s="11">
        <f>'Monthly Outputs'!Z16</f>
        <v>8844</v>
      </c>
      <c r="AA110" s="11">
        <f>'Monthly Outputs'!AA16</f>
        <v>9025.5</v>
      </c>
      <c r="AB110" s="11">
        <f>'Monthly Outputs'!AB16</f>
        <v>9201.5</v>
      </c>
      <c r="AC110" s="11">
        <f>'Monthly Outputs'!AC16</f>
        <v>9388.5</v>
      </c>
      <c r="AD110" s="11">
        <f>'Monthly Outputs'!AD16</f>
        <v>9575.5</v>
      </c>
      <c r="AE110" s="11">
        <f>'Monthly Outputs'!AE16</f>
        <v>9768</v>
      </c>
      <c r="AF110" s="11">
        <f>'Monthly Outputs'!AF16</f>
        <v>9960.5</v>
      </c>
      <c r="AG110" s="11">
        <f>'Monthly Outputs'!AG16</f>
        <v>10164</v>
      </c>
      <c r="AH110" s="11">
        <f>'Monthly Outputs'!AH16</f>
        <v>10367.5</v>
      </c>
      <c r="AI110" s="11">
        <f>'Monthly Outputs'!AI16</f>
        <v>11051.5</v>
      </c>
      <c r="AJ110" s="11">
        <f>'Monthly Outputs'!AJ16</f>
        <v>11275.75</v>
      </c>
      <c r="AK110" s="11">
        <f>'Monthly Outputs'!AK16</f>
        <v>11500</v>
      </c>
      <c r="AL110" s="11">
        <f>'Monthly Outputs'!AL16</f>
        <v>11730</v>
      </c>
      <c r="AM110" s="11">
        <f>'Monthly Outputs'!AM16</f>
        <v>11965.75</v>
      </c>
      <c r="AN110" s="11">
        <f>'Monthly Outputs'!AN16</f>
        <v>12201.5</v>
      </c>
      <c r="AO110" s="11">
        <f>'Monthly Outputs'!AO16</f>
        <v>12448.75</v>
      </c>
      <c r="AP110" s="11">
        <f>'Monthly Outputs'!AP16</f>
        <v>12696</v>
      </c>
    </row>
    <row r="111" spans="1:42" x14ac:dyDescent="0.45">
      <c r="A111" t="s">
        <v>149</v>
      </c>
      <c r="B111" s="4">
        <f>IF(Workings!$C$15="Yes",20%,0%)</f>
        <v>0</v>
      </c>
      <c r="C111" s="11">
        <f t="shared" ref="C111:AP111" si="36">C110*$B111</f>
        <v>0</v>
      </c>
      <c r="D111" s="11">
        <f t="shared" si="36"/>
        <v>0</v>
      </c>
      <c r="E111" s="11">
        <f t="shared" si="36"/>
        <v>0</v>
      </c>
      <c r="F111" s="11">
        <f t="shared" si="36"/>
        <v>0</v>
      </c>
      <c r="G111" s="11">
        <f t="shared" si="36"/>
        <v>0</v>
      </c>
      <c r="H111" s="11">
        <f t="shared" si="36"/>
        <v>0</v>
      </c>
      <c r="I111" s="11">
        <f t="shared" si="36"/>
        <v>0</v>
      </c>
      <c r="J111" s="11">
        <f t="shared" si="36"/>
        <v>0</v>
      </c>
      <c r="K111" s="11">
        <f t="shared" si="36"/>
        <v>0</v>
      </c>
      <c r="L111" s="11">
        <f t="shared" si="36"/>
        <v>0</v>
      </c>
      <c r="M111" s="11">
        <f t="shared" si="36"/>
        <v>0</v>
      </c>
      <c r="N111" s="11">
        <f t="shared" si="36"/>
        <v>0</v>
      </c>
      <c r="O111" s="11">
        <f t="shared" si="36"/>
        <v>0</v>
      </c>
      <c r="P111" s="11">
        <f t="shared" si="36"/>
        <v>0</v>
      </c>
      <c r="Q111" s="11">
        <f t="shared" si="36"/>
        <v>0</v>
      </c>
      <c r="R111" s="11">
        <f t="shared" si="36"/>
        <v>0</v>
      </c>
      <c r="S111" s="11">
        <f t="shared" si="36"/>
        <v>0</v>
      </c>
      <c r="T111" s="11">
        <f t="shared" si="36"/>
        <v>0</v>
      </c>
      <c r="U111" s="11">
        <f t="shared" si="36"/>
        <v>0</v>
      </c>
      <c r="V111" s="11">
        <f t="shared" si="36"/>
        <v>0</v>
      </c>
      <c r="W111" s="11">
        <f t="shared" si="36"/>
        <v>0</v>
      </c>
      <c r="X111" s="11">
        <f t="shared" si="36"/>
        <v>0</v>
      </c>
      <c r="Y111" s="11">
        <f t="shared" si="36"/>
        <v>0</v>
      </c>
      <c r="Z111" s="11">
        <f t="shared" si="36"/>
        <v>0</v>
      </c>
      <c r="AA111" s="11">
        <f t="shared" si="36"/>
        <v>0</v>
      </c>
      <c r="AB111" s="11">
        <f t="shared" si="36"/>
        <v>0</v>
      </c>
      <c r="AC111" s="11">
        <f t="shared" si="36"/>
        <v>0</v>
      </c>
      <c r="AD111" s="11">
        <f t="shared" si="36"/>
        <v>0</v>
      </c>
      <c r="AE111" s="11">
        <f t="shared" si="36"/>
        <v>0</v>
      </c>
      <c r="AF111" s="11">
        <f t="shared" si="36"/>
        <v>0</v>
      </c>
      <c r="AG111" s="11">
        <f t="shared" si="36"/>
        <v>0</v>
      </c>
      <c r="AH111" s="11">
        <f t="shared" si="36"/>
        <v>0</v>
      </c>
      <c r="AI111" s="11">
        <f t="shared" si="36"/>
        <v>0</v>
      </c>
      <c r="AJ111" s="11">
        <f t="shared" si="36"/>
        <v>0</v>
      </c>
      <c r="AK111" s="11">
        <f t="shared" si="36"/>
        <v>0</v>
      </c>
      <c r="AL111" s="11">
        <f t="shared" si="36"/>
        <v>0</v>
      </c>
      <c r="AM111" s="11">
        <f t="shared" si="36"/>
        <v>0</v>
      </c>
      <c r="AN111" s="11">
        <f t="shared" si="36"/>
        <v>0</v>
      </c>
      <c r="AO111" s="11">
        <f t="shared" si="36"/>
        <v>0</v>
      </c>
      <c r="AP111" s="11">
        <f t="shared" si="36"/>
        <v>0</v>
      </c>
    </row>
    <row r="112" spans="1:42" x14ac:dyDescent="0.45">
      <c r="A112" t="s">
        <v>150</v>
      </c>
      <c r="C112" s="11">
        <f t="shared" ref="C112:AP112" si="37">C78</f>
        <v>7610</v>
      </c>
      <c r="D112" s="11">
        <f t="shared" si="37"/>
        <v>4113.5</v>
      </c>
      <c r="E112" s="11">
        <f t="shared" si="37"/>
        <v>4187</v>
      </c>
      <c r="F112" s="11">
        <f t="shared" si="37"/>
        <v>9379.92</v>
      </c>
      <c r="G112" s="11">
        <f t="shared" si="37"/>
        <v>4471.2299999999996</v>
      </c>
      <c r="H112" s="11">
        <f t="shared" si="37"/>
        <v>5554.1450000000004</v>
      </c>
      <c r="I112" s="11">
        <f t="shared" si="37"/>
        <v>4887.0600000000004</v>
      </c>
      <c r="J112" s="11">
        <f t="shared" si="37"/>
        <v>4719.9749999999995</v>
      </c>
      <c r="K112" s="11">
        <f t="shared" si="37"/>
        <v>4806.4950000000008</v>
      </c>
      <c r="L112" s="11">
        <f t="shared" si="37"/>
        <v>4943.0150000000003</v>
      </c>
      <c r="M112" s="11">
        <f t="shared" si="37"/>
        <v>4983.1400000000003</v>
      </c>
      <c r="N112" s="11">
        <f t="shared" si="37"/>
        <v>5076.87</v>
      </c>
      <c r="O112" s="11">
        <f t="shared" si="37"/>
        <v>5166.9949999999999</v>
      </c>
      <c r="P112" s="11">
        <f t="shared" si="37"/>
        <v>5264.3300000000008</v>
      </c>
      <c r="Q112" s="11">
        <f t="shared" si="37"/>
        <v>5361.6649999999991</v>
      </c>
      <c r="R112" s="11">
        <f t="shared" si="37"/>
        <v>5606.0000000000009</v>
      </c>
      <c r="S112" s="11">
        <f t="shared" si="37"/>
        <v>5721.880000000001</v>
      </c>
      <c r="T112" s="11">
        <f t="shared" si="37"/>
        <v>5829.47</v>
      </c>
      <c r="U112" s="11">
        <f t="shared" si="37"/>
        <v>5937.06</v>
      </c>
      <c r="V112" s="11">
        <f t="shared" si="37"/>
        <v>6048.36</v>
      </c>
      <c r="W112" s="11">
        <f t="shared" si="37"/>
        <v>6159.6600000000008</v>
      </c>
      <c r="X112" s="11">
        <f t="shared" si="37"/>
        <v>6274.67</v>
      </c>
      <c r="Y112" s="11">
        <f t="shared" si="37"/>
        <v>6389.68</v>
      </c>
      <c r="Z112" s="11">
        <f t="shared" si="37"/>
        <v>6512.1100000000006</v>
      </c>
      <c r="AA112" s="11">
        <f t="shared" si="37"/>
        <v>6630.829999999999</v>
      </c>
      <c r="AB112" s="11">
        <f t="shared" si="37"/>
        <v>6756.9699999999993</v>
      </c>
      <c r="AC112" s="11">
        <f t="shared" si="37"/>
        <v>6883.11</v>
      </c>
      <c r="AD112" s="11">
        <f t="shared" si="37"/>
        <v>7199.44</v>
      </c>
      <c r="AE112" s="11">
        <f t="shared" si="37"/>
        <v>7344.965000000002</v>
      </c>
      <c r="AF112" s="11">
        <f t="shared" si="37"/>
        <v>7486.1200000000017</v>
      </c>
      <c r="AG112" s="11">
        <f t="shared" si="37"/>
        <v>7627.2749999999996</v>
      </c>
      <c r="AH112" s="11">
        <f t="shared" si="37"/>
        <v>8268.43</v>
      </c>
      <c r="AI112" s="11">
        <f t="shared" si="37"/>
        <v>7917.2150000000011</v>
      </c>
      <c r="AJ112" s="11">
        <f t="shared" si="37"/>
        <v>8066.0000000000009</v>
      </c>
      <c r="AK112" s="11">
        <f t="shared" si="37"/>
        <v>8218.6000000000022</v>
      </c>
      <c r="AL112" s="11">
        <f t="shared" si="37"/>
        <v>8375.0150000000012</v>
      </c>
      <c r="AM112" s="11">
        <f t="shared" si="37"/>
        <v>8531.4300000000021</v>
      </c>
      <c r="AN112" s="11">
        <f t="shared" si="37"/>
        <v>8695.4750000000022</v>
      </c>
      <c r="AO112" s="11">
        <f t="shared" si="37"/>
        <v>8859.5200000000023</v>
      </c>
      <c r="AP112" s="11">
        <f t="shared" si="37"/>
        <v>8859.52</v>
      </c>
    </row>
    <row r="113" spans="1:42" x14ac:dyDescent="0.45">
      <c r="A113" t="s">
        <v>151</v>
      </c>
      <c r="B113" s="4">
        <f>B111</f>
        <v>0</v>
      </c>
      <c r="C113" s="11">
        <f t="shared" ref="C113:AP113" si="38">C112*$B113</f>
        <v>0</v>
      </c>
      <c r="D113" s="11">
        <f t="shared" si="38"/>
        <v>0</v>
      </c>
      <c r="E113" s="11">
        <f t="shared" si="38"/>
        <v>0</v>
      </c>
      <c r="F113" s="11">
        <f t="shared" si="38"/>
        <v>0</v>
      </c>
      <c r="G113" s="11">
        <f t="shared" si="38"/>
        <v>0</v>
      </c>
      <c r="H113" s="11">
        <f t="shared" si="38"/>
        <v>0</v>
      </c>
      <c r="I113" s="11">
        <f t="shared" si="38"/>
        <v>0</v>
      </c>
      <c r="J113" s="11">
        <f t="shared" si="38"/>
        <v>0</v>
      </c>
      <c r="K113" s="11">
        <f t="shared" si="38"/>
        <v>0</v>
      </c>
      <c r="L113" s="11">
        <f t="shared" si="38"/>
        <v>0</v>
      </c>
      <c r="M113" s="11">
        <f t="shared" si="38"/>
        <v>0</v>
      </c>
      <c r="N113" s="11">
        <f t="shared" si="38"/>
        <v>0</v>
      </c>
      <c r="O113" s="11">
        <f t="shared" si="38"/>
        <v>0</v>
      </c>
      <c r="P113" s="11">
        <f t="shared" si="38"/>
        <v>0</v>
      </c>
      <c r="Q113" s="11">
        <f t="shared" si="38"/>
        <v>0</v>
      </c>
      <c r="R113" s="11">
        <f t="shared" si="38"/>
        <v>0</v>
      </c>
      <c r="S113" s="11">
        <f t="shared" si="38"/>
        <v>0</v>
      </c>
      <c r="T113" s="11">
        <f t="shared" si="38"/>
        <v>0</v>
      </c>
      <c r="U113" s="11">
        <f t="shared" si="38"/>
        <v>0</v>
      </c>
      <c r="V113" s="11">
        <f t="shared" si="38"/>
        <v>0</v>
      </c>
      <c r="W113" s="11">
        <f t="shared" si="38"/>
        <v>0</v>
      </c>
      <c r="X113" s="11">
        <f t="shared" si="38"/>
        <v>0</v>
      </c>
      <c r="Y113" s="11">
        <f t="shared" si="38"/>
        <v>0</v>
      </c>
      <c r="Z113" s="11">
        <f t="shared" si="38"/>
        <v>0</v>
      </c>
      <c r="AA113" s="11">
        <f t="shared" si="38"/>
        <v>0</v>
      </c>
      <c r="AB113" s="11">
        <f t="shared" si="38"/>
        <v>0</v>
      </c>
      <c r="AC113" s="11">
        <f t="shared" si="38"/>
        <v>0</v>
      </c>
      <c r="AD113" s="11">
        <f t="shared" si="38"/>
        <v>0</v>
      </c>
      <c r="AE113" s="11">
        <f t="shared" si="38"/>
        <v>0</v>
      </c>
      <c r="AF113" s="11">
        <f t="shared" si="38"/>
        <v>0</v>
      </c>
      <c r="AG113" s="11">
        <f t="shared" si="38"/>
        <v>0</v>
      </c>
      <c r="AH113" s="11">
        <f t="shared" si="38"/>
        <v>0</v>
      </c>
      <c r="AI113" s="11">
        <f t="shared" si="38"/>
        <v>0</v>
      </c>
      <c r="AJ113" s="11">
        <f t="shared" si="38"/>
        <v>0</v>
      </c>
      <c r="AK113" s="11">
        <f t="shared" si="38"/>
        <v>0</v>
      </c>
      <c r="AL113" s="11">
        <f t="shared" si="38"/>
        <v>0</v>
      </c>
      <c r="AM113" s="11">
        <f t="shared" si="38"/>
        <v>0</v>
      </c>
      <c r="AN113" s="11">
        <f t="shared" si="38"/>
        <v>0</v>
      </c>
      <c r="AO113" s="11">
        <f t="shared" si="38"/>
        <v>0</v>
      </c>
      <c r="AP113" s="11">
        <f t="shared" si="38"/>
        <v>0</v>
      </c>
    </row>
    <row r="114" spans="1:42" x14ac:dyDescent="0.45">
      <c r="B114" s="4"/>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row>
    <row r="115" spans="1:42" s="14" customFormat="1" x14ac:dyDescent="0.45">
      <c r="A115" s="14" t="s">
        <v>118</v>
      </c>
      <c r="C115" s="14">
        <f>IF(C49&lt;&gt;"",C49,B120)</f>
        <v>0</v>
      </c>
      <c r="D115" s="14">
        <f t="shared" ref="D115:AP115" si="39">C120</f>
        <v>0</v>
      </c>
      <c r="E115" s="14">
        <f t="shared" si="39"/>
        <v>0</v>
      </c>
      <c r="F115" s="14">
        <f t="shared" si="39"/>
        <v>0</v>
      </c>
      <c r="G115" s="14">
        <f t="shared" si="39"/>
        <v>0</v>
      </c>
      <c r="H115" s="14">
        <f t="shared" si="39"/>
        <v>0</v>
      </c>
      <c r="I115" s="14">
        <f t="shared" si="39"/>
        <v>0</v>
      </c>
      <c r="J115" s="14">
        <f t="shared" si="39"/>
        <v>0</v>
      </c>
      <c r="K115" s="14">
        <f t="shared" si="39"/>
        <v>0</v>
      </c>
      <c r="L115" s="14">
        <f t="shared" si="39"/>
        <v>0</v>
      </c>
      <c r="M115" s="14">
        <f t="shared" si="39"/>
        <v>0</v>
      </c>
      <c r="N115" s="14">
        <f t="shared" si="39"/>
        <v>0</v>
      </c>
      <c r="O115" s="14">
        <f t="shared" si="39"/>
        <v>0</v>
      </c>
      <c r="P115" s="14">
        <f t="shared" si="39"/>
        <v>0</v>
      </c>
      <c r="Q115" s="14">
        <f t="shared" si="39"/>
        <v>0</v>
      </c>
      <c r="R115" s="14">
        <f t="shared" si="39"/>
        <v>0</v>
      </c>
      <c r="S115" s="14">
        <f t="shared" si="39"/>
        <v>0</v>
      </c>
      <c r="T115" s="14">
        <f t="shared" si="39"/>
        <v>0</v>
      </c>
      <c r="U115" s="14">
        <f t="shared" si="39"/>
        <v>0</v>
      </c>
      <c r="V115" s="14">
        <f t="shared" si="39"/>
        <v>0</v>
      </c>
      <c r="W115" s="14">
        <f t="shared" si="39"/>
        <v>0</v>
      </c>
      <c r="X115" s="14">
        <f t="shared" si="39"/>
        <v>0</v>
      </c>
      <c r="Y115" s="14">
        <f t="shared" si="39"/>
        <v>0</v>
      </c>
      <c r="Z115" s="14">
        <f t="shared" si="39"/>
        <v>0</v>
      </c>
      <c r="AA115" s="14">
        <f t="shared" si="39"/>
        <v>0</v>
      </c>
      <c r="AB115" s="14">
        <f t="shared" si="39"/>
        <v>0</v>
      </c>
      <c r="AC115" s="14">
        <f t="shared" si="39"/>
        <v>0</v>
      </c>
      <c r="AD115" s="14">
        <f t="shared" si="39"/>
        <v>0</v>
      </c>
      <c r="AE115" s="14">
        <f t="shared" si="39"/>
        <v>0</v>
      </c>
      <c r="AF115" s="14">
        <f t="shared" si="39"/>
        <v>0</v>
      </c>
      <c r="AG115" s="14">
        <f t="shared" si="39"/>
        <v>0</v>
      </c>
      <c r="AH115" s="14">
        <f t="shared" si="39"/>
        <v>0</v>
      </c>
      <c r="AI115" s="14">
        <f t="shared" si="39"/>
        <v>0</v>
      </c>
      <c r="AJ115" s="14">
        <f t="shared" si="39"/>
        <v>0</v>
      </c>
      <c r="AK115" s="14">
        <f t="shared" si="39"/>
        <v>0</v>
      </c>
      <c r="AL115" s="14">
        <f t="shared" si="39"/>
        <v>0</v>
      </c>
      <c r="AM115" s="14">
        <f t="shared" si="39"/>
        <v>0</v>
      </c>
      <c r="AN115" s="14">
        <f t="shared" si="39"/>
        <v>0</v>
      </c>
      <c r="AO115" s="14">
        <f t="shared" si="39"/>
        <v>0</v>
      </c>
      <c r="AP115" s="14">
        <f t="shared" si="39"/>
        <v>0</v>
      </c>
    </row>
    <row r="116" spans="1:42" s="14" customFormat="1" x14ac:dyDescent="0.45">
      <c r="A116" s="14" t="str">
        <f>A111</f>
        <v>VAT on Sales</v>
      </c>
      <c r="C116" s="14">
        <f t="shared" ref="C116:AP116" si="40">C111</f>
        <v>0</v>
      </c>
      <c r="D116" s="14">
        <f t="shared" si="40"/>
        <v>0</v>
      </c>
      <c r="E116" s="14">
        <f t="shared" si="40"/>
        <v>0</v>
      </c>
      <c r="F116" s="14">
        <f t="shared" si="40"/>
        <v>0</v>
      </c>
      <c r="G116" s="14">
        <f t="shared" si="40"/>
        <v>0</v>
      </c>
      <c r="H116" s="14">
        <f t="shared" si="40"/>
        <v>0</v>
      </c>
      <c r="I116" s="14">
        <f t="shared" si="40"/>
        <v>0</v>
      </c>
      <c r="J116" s="14">
        <f t="shared" si="40"/>
        <v>0</v>
      </c>
      <c r="K116" s="14">
        <f t="shared" si="40"/>
        <v>0</v>
      </c>
      <c r="L116" s="14">
        <f t="shared" si="40"/>
        <v>0</v>
      </c>
      <c r="M116" s="14">
        <f t="shared" si="40"/>
        <v>0</v>
      </c>
      <c r="N116" s="14">
        <f t="shared" si="40"/>
        <v>0</v>
      </c>
      <c r="O116" s="14">
        <f t="shared" si="40"/>
        <v>0</v>
      </c>
      <c r="P116" s="14">
        <f t="shared" si="40"/>
        <v>0</v>
      </c>
      <c r="Q116" s="14">
        <f t="shared" si="40"/>
        <v>0</v>
      </c>
      <c r="R116" s="14">
        <f t="shared" si="40"/>
        <v>0</v>
      </c>
      <c r="S116" s="14">
        <f t="shared" si="40"/>
        <v>0</v>
      </c>
      <c r="T116" s="14">
        <f t="shared" si="40"/>
        <v>0</v>
      </c>
      <c r="U116" s="14">
        <f t="shared" si="40"/>
        <v>0</v>
      </c>
      <c r="V116" s="14">
        <f t="shared" si="40"/>
        <v>0</v>
      </c>
      <c r="W116" s="14">
        <f t="shared" si="40"/>
        <v>0</v>
      </c>
      <c r="X116" s="14">
        <f t="shared" si="40"/>
        <v>0</v>
      </c>
      <c r="Y116" s="14">
        <f t="shared" si="40"/>
        <v>0</v>
      </c>
      <c r="Z116" s="14">
        <f t="shared" si="40"/>
        <v>0</v>
      </c>
      <c r="AA116" s="14">
        <f t="shared" si="40"/>
        <v>0</v>
      </c>
      <c r="AB116" s="14">
        <f t="shared" si="40"/>
        <v>0</v>
      </c>
      <c r="AC116" s="14">
        <f t="shared" si="40"/>
        <v>0</v>
      </c>
      <c r="AD116" s="14">
        <f t="shared" si="40"/>
        <v>0</v>
      </c>
      <c r="AE116" s="14">
        <f t="shared" si="40"/>
        <v>0</v>
      </c>
      <c r="AF116" s="14">
        <f t="shared" si="40"/>
        <v>0</v>
      </c>
      <c r="AG116" s="14">
        <f t="shared" si="40"/>
        <v>0</v>
      </c>
      <c r="AH116" s="14">
        <f t="shared" si="40"/>
        <v>0</v>
      </c>
      <c r="AI116" s="14">
        <f t="shared" si="40"/>
        <v>0</v>
      </c>
      <c r="AJ116" s="14">
        <f t="shared" si="40"/>
        <v>0</v>
      </c>
      <c r="AK116" s="14">
        <f t="shared" si="40"/>
        <v>0</v>
      </c>
      <c r="AL116" s="14">
        <f t="shared" si="40"/>
        <v>0</v>
      </c>
      <c r="AM116" s="14">
        <f t="shared" si="40"/>
        <v>0</v>
      </c>
      <c r="AN116" s="14">
        <f t="shared" si="40"/>
        <v>0</v>
      </c>
      <c r="AO116" s="14">
        <f t="shared" si="40"/>
        <v>0</v>
      </c>
      <c r="AP116" s="14">
        <f t="shared" si="40"/>
        <v>0</v>
      </c>
    </row>
    <row r="117" spans="1:42" s="14" customFormat="1" x14ac:dyDescent="0.45">
      <c r="A117" s="14" t="str">
        <f>A113</f>
        <v>VAT on Purchases</v>
      </c>
      <c r="C117" s="14">
        <f t="shared" ref="C117:AP117" si="41">-C113</f>
        <v>0</v>
      </c>
      <c r="D117" s="14">
        <f t="shared" si="41"/>
        <v>0</v>
      </c>
      <c r="E117" s="14">
        <f t="shared" si="41"/>
        <v>0</v>
      </c>
      <c r="F117" s="14">
        <f t="shared" si="41"/>
        <v>0</v>
      </c>
      <c r="G117" s="14">
        <f t="shared" si="41"/>
        <v>0</v>
      </c>
      <c r="H117" s="14">
        <f t="shared" si="41"/>
        <v>0</v>
      </c>
      <c r="I117" s="14">
        <f t="shared" si="41"/>
        <v>0</v>
      </c>
      <c r="J117" s="14">
        <f t="shared" si="41"/>
        <v>0</v>
      </c>
      <c r="K117" s="14">
        <f t="shared" si="41"/>
        <v>0</v>
      </c>
      <c r="L117" s="14">
        <f t="shared" si="41"/>
        <v>0</v>
      </c>
      <c r="M117" s="14">
        <f t="shared" si="41"/>
        <v>0</v>
      </c>
      <c r="N117" s="14">
        <f t="shared" si="41"/>
        <v>0</v>
      </c>
      <c r="O117" s="14">
        <f t="shared" si="41"/>
        <v>0</v>
      </c>
      <c r="P117" s="14">
        <f t="shared" si="41"/>
        <v>0</v>
      </c>
      <c r="Q117" s="14">
        <f t="shared" si="41"/>
        <v>0</v>
      </c>
      <c r="R117" s="14">
        <f t="shared" si="41"/>
        <v>0</v>
      </c>
      <c r="S117" s="14">
        <f t="shared" si="41"/>
        <v>0</v>
      </c>
      <c r="T117" s="14">
        <f t="shared" si="41"/>
        <v>0</v>
      </c>
      <c r="U117" s="14">
        <f t="shared" si="41"/>
        <v>0</v>
      </c>
      <c r="V117" s="14">
        <f t="shared" si="41"/>
        <v>0</v>
      </c>
      <c r="W117" s="14">
        <f t="shared" si="41"/>
        <v>0</v>
      </c>
      <c r="X117" s="14">
        <f t="shared" si="41"/>
        <v>0</v>
      </c>
      <c r="Y117" s="14">
        <f t="shared" si="41"/>
        <v>0</v>
      </c>
      <c r="Z117" s="14">
        <f t="shared" si="41"/>
        <v>0</v>
      </c>
      <c r="AA117" s="14">
        <f t="shared" si="41"/>
        <v>0</v>
      </c>
      <c r="AB117" s="14">
        <f t="shared" si="41"/>
        <v>0</v>
      </c>
      <c r="AC117" s="14">
        <f t="shared" si="41"/>
        <v>0</v>
      </c>
      <c r="AD117" s="14">
        <f t="shared" si="41"/>
        <v>0</v>
      </c>
      <c r="AE117" s="14">
        <f t="shared" si="41"/>
        <v>0</v>
      </c>
      <c r="AF117" s="14">
        <f t="shared" si="41"/>
        <v>0</v>
      </c>
      <c r="AG117" s="14">
        <f t="shared" si="41"/>
        <v>0</v>
      </c>
      <c r="AH117" s="14">
        <f t="shared" si="41"/>
        <v>0</v>
      </c>
      <c r="AI117" s="14">
        <f t="shared" si="41"/>
        <v>0</v>
      </c>
      <c r="AJ117" s="14">
        <f t="shared" si="41"/>
        <v>0</v>
      </c>
      <c r="AK117" s="14">
        <f t="shared" si="41"/>
        <v>0</v>
      </c>
      <c r="AL117" s="14">
        <f t="shared" si="41"/>
        <v>0</v>
      </c>
      <c r="AM117" s="14">
        <f t="shared" si="41"/>
        <v>0</v>
      </c>
      <c r="AN117" s="14">
        <f t="shared" si="41"/>
        <v>0</v>
      </c>
      <c r="AO117" s="14">
        <f t="shared" si="41"/>
        <v>0</v>
      </c>
      <c r="AP117" s="14">
        <f t="shared" si="41"/>
        <v>0</v>
      </c>
    </row>
    <row r="118" spans="1:42" s="14" customFormat="1" x14ac:dyDescent="0.45">
      <c r="C118" s="25">
        <f t="shared" ref="C118:AP118" si="42">SUM(C115:C117)</f>
        <v>0</v>
      </c>
      <c r="D118" s="25">
        <f t="shared" si="42"/>
        <v>0</v>
      </c>
      <c r="E118" s="25">
        <f t="shared" si="42"/>
        <v>0</v>
      </c>
      <c r="F118" s="25">
        <f t="shared" si="42"/>
        <v>0</v>
      </c>
      <c r="G118" s="25">
        <f t="shared" si="42"/>
        <v>0</v>
      </c>
      <c r="H118" s="25">
        <f t="shared" si="42"/>
        <v>0</v>
      </c>
      <c r="I118" s="25">
        <f t="shared" si="42"/>
        <v>0</v>
      </c>
      <c r="J118" s="25">
        <f t="shared" si="42"/>
        <v>0</v>
      </c>
      <c r="K118" s="25">
        <f t="shared" si="42"/>
        <v>0</v>
      </c>
      <c r="L118" s="25">
        <f t="shared" si="42"/>
        <v>0</v>
      </c>
      <c r="M118" s="25">
        <f t="shared" si="42"/>
        <v>0</v>
      </c>
      <c r="N118" s="25">
        <f t="shared" si="42"/>
        <v>0</v>
      </c>
      <c r="O118" s="25">
        <f t="shared" si="42"/>
        <v>0</v>
      </c>
      <c r="P118" s="25">
        <f t="shared" si="42"/>
        <v>0</v>
      </c>
      <c r="Q118" s="25">
        <f t="shared" si="42"/>
        <v>0</v>
      </c>
      <c r="R118" s="25">
        <f t="shared" si="42"/>
        <v>0</v>
      </c>
      <c r="S118" s="25">
        <f t="shared" si="42"/>
        <v>0</v>
      </c>
      <c r="T118" s="25">
        <f t="shared" si="42"/>
        <v>0</v>
      </c>
      <c r="U118" s="25">
        <f t="shared" si="42"/>
        <v>0</v>
      </c>
      <c r="V118" s="25">
        <f t="shared" si="42"/>
        <v>0</v>
      </c>
      <c r="W118" s="25">
        <f t="shared" si="42"/>
        <v>0</v>
      </c>
      <c r="X118" s="25">
        <f t="shared" si="42"/>
        <v>0</v>
      </c>
      <c r="Y118" s="25">
        <f t="shared" si="42"/>
        <v>0</v>
      </c>
      <c r="Z118" s="25">
        <f t="shared" si="42"/>
        <v>0</v>
      </c>
      <c r="AA118" s="25">
        <f t="shared" si="42"/>
        <v>0</v>
      </c>
      <c r="AB118" s="25">
        <f t="shared" si="42"/>
        <v>0</v>
      </c>
      <c r="AC118" s="25">
        <f t="shared" si="42"/>
        <v>0</v>
      </c>
      <c r="AD118" s="25">
        <f t="shared" si="42"/>
        <v>0</v>
      </c>
      <c r="AE118" s="25">
        <f t="shared" si="42"/>
        <v>0</v>
      </c>
      <c r="AF118" s="25">
        <f t="shared" si="42"/>
        <v>0</v>
      </c>
      <c r="AG118" s="25">
        <f t="shared" si="42"/>
        <v>0</v>
      </c>
      <c r="AH118" s="25">
        <f t="shared" si="42"/>
        <v>0</v>
      </c>
      <c r="AI118" s="25">
        <f t="shared" si="42"/>
        <v>0</v>
      </c>
      <c r="AJ118" s="25">
        <f t="shared" si="42"/>
        <v>0</v>
      </c>
      <c r="AK118" s="25">
        <f t="shared" si="42"/>
        <v>0</v>
      </c>
      <c r="AL118" s="25">
        <f t="shared" si="42"/>
        <v>0</v>
      </c>
      <c r="AM118" s="25">
        <f t="shared" si="42"/>
        <v>0</v>
      </c>
      <c r="AN118" s="25">
        <f t="shared" si="42"/>
        <v>0</v>
      </c>
      <c r="AO118" s="25">
        <f t="shared" si="42"/>
        <v>0</v>
      </c>
      <c r="AP118" s="25">
        <f t="shared" si="42"/>
        <v>0</v>
      </c>
    </row>
    <row r="119" spans="1:42" s="14" customFormat="1" x14ac:dyDescent="0.45">
      <c r="A119" s="14" t="s">
        <v>152</v>
      </c>
      <c r="C119" s="14">
        <f t="shared" ref="C119:AP119" si="43">C115*C123</f>
        <v>0</v>
      </c>
      <c r="D119" s="14">
        <f t="shared" si="43"/>
        <v>0</v>
      </c>
      <c r="E119" s="14">
        <f t="shared" si="43"/>
        <v>0</v>
      </c>
      <c r="F119" s="14">
        <f t="shared" si="43"/>
        <v>0</v>
      </c>
      <c r="G119" s="14">
        <f t="shared" si="43"/>
        <v>0</v>
      </c>
      <c r="H119" s="14">
        <f t="shared" si="43"/>
        <v>0</v>
      </c>
      <c r="I119" s="14">
        <f t="shared" si="43"/>
        <v>0</v>
      </c>
      <c r="J119" s="14">
        <f t="shared" si="43"/>
        <v>0</v>
      </c>
      <c r="K119" s="14">
        <f t="shared" si="43"/>
        <v>0</v>
      </c>
      <c r="L119" s="14">
        <f t="shared" si="43"/>
        <v>0</v>
      </c>
      <c r="M119" s="14">
        <f t="shared" si="43"/>
        <v>0</v>
      </c>
      <c r="N119" s="14">
        <f t="shared" si="43"/>
        <v>0</v>
      </c>
      <c r="O119" s="14">
        <f t="shared" si="43"/>
        <v>0</v>
      </c>
      <c r="P119" s="14">
        <f t="shared" si="43"/>
        <v>0</v>
      </c>
      <c r="Q119" s="14">
        <f t="shared" si="43"/>
        <v>0</v>
      </c>
      <c r="R119" s="14">
        <f t="shared" si="43"/>
        <v>0</v>
      </c>
      <c r="S119" s="14">
        <f t="shared" si="43"/>
        <v>0</v>
      </c>
      <c r="T119" s="14">
        <f t="shared" si="43"/>
        <v>0</v>
      </c>
      <c r="U119" s="14">
        <f t="shared" si="43"/>
        <v>0</v>
      </c>
      <c r="V119" s="14">
        <f t="shared" si="43"/>
        <v>0</v>
      </c>
      <c r="W119" s="14">
        <f t="shared" si="43"/>
        <v>0</v>
      </c>
      <c r="X119" s="14">
        <f t="shared" si="43"/>
        <v>0</v>
      </c>
      <c r="Y119" s="14">
        <f t="shared" si="43"/>
        <v>0</v>
      </c>
      <c r="Z119" s="14">
        <f t="shared" si="43"/>
        <v>0</v>
      </c>
      <c r="AA119" s="14">
        <f t="shared" si="43"/>
        <v>0</v>
      </c>
      <c r="AB119" s="14">
        <f t="shared" si="43"/>
        <v>0</v>
      </c>
      <c r="AC119" s="14">
        <f t="shared" si="43"/>
        <v>0</v>
      </c>
      <c r="AD119" s="14">
        <f t="shared" si="43"/>
        <v>0</v>
      </c>
      <c r="AE119" s="14">
        <f t="shared" si="43"/>
        <v>0</v>
      </c>
      <c r="AF119" s="14">
        <f t="shared" si="43"/>
        <v>0</v>
      </c>
      <c r="AG119" s="14">
        <f t="shared" si="43"/>
        <v>0</v>
      </c>
      <c r="AH119" s="14">
        <f t="shared" si="43"/>
        <v>0</v>
      </c>
      <c r="AI119" s="14">
        <f t="shared" si="43"/>
        <v>0</v>
      </c>
      <c r="AJ119" s="14">
        <f t="shared" si="43"/>
        <v>0</v>
      </c>
      <c r="AK119" s="14">
        <f t="shared" si="43"/>
        <v>0</v>
      </c>
      <c r="AL119" s="14">
        <f t="shared" si="43"/>
        <v>0</v>
      </c>
      <c r="AM119" s="14">
        <f t="shared" si="43"/>
        <v>0</v>
      </c>
      <c r="AN119" s="14">
        <f t="shared" si="43"/>
        <v>0</v>
      </c>
      <c r="AO119" s="14">
        <f t="shared" si="43"/>
        <v>0</v>
      </c>
      <c r="AP119" s="14">
        <f t="shared" si="43"/>
        <v>0</v>
      </c>
    </row>
    <row r="120" spans="1:42" s="14" customFormat="1" x14ac:dyDescent="0.45">
      <c r="A120" s="14" t="s">
        <v>121</v>
      </c>
      <c r="B120" s="95"/>
      <c r="C120" s="60">
        <f t="shared" ref="C120:AP120" si="44">C118-C119</f>
        <v>0</v>
      </c>
      <c r="D120" s="60">
        <f t="shared" si="44"/>
        <v>0</v>
      </c>
      <c r="E120" s="60">
        <f t="shared" si="44"/>
        <v>0</v>
      </c>
      <c r="F120" s="60">
        <f t="shared" si="44"/>
        <v>0</v>
      </c>
      <c r="G120" s="60">
        <f t="shared" si="44"/>
        <v>0</v>
      </c>
      <c r="H120" s="60">
        <f t="shared" si="44"/>
        <v>0</v>
      </c>
      <c r="I120" s="60">
        <f t="shared" si="44"/>
        <v>0</v>
      </c>
      <c r="J120" s="60">
        <f t="shared" si="44"/>
        <v>0</v>
      </c>
      <c r="K120" s="60">
        <f t="shared" si="44"/>
        <v>0</v>
      </c>
      <c r="L120" s="60">
        <f t="shared" si="44"/>
        <v>0</v>
      </c>
      <c r="M120" s="60">
        <f t="shared" si="44"/>
        <v>0</v>
      </c>
      <c r="N120" s="60">
        <f t="shared" si="44"/>
        <v>0</v>
      </c>
      <c r="O120" s="60">
        <f t="shared" si="44"/>
        <v>0</v>
      </c>
      <c r="P120" s="60">
        <f t="shared" si="44"/>
        <v>0</v>
      </c>
      <c r="Q120" s="60">
        <f t="shared" si="44"/>
        <v>0</v>
      </c>
      <c r="R120" s="60">
        <f t="shared" si="44"/>
        <v>0</v>
      </c>
      <c r="S120" s="60">
        <f t="shared" si="44"/>
        <v>0</v>
      </c>
      <c r="T120" s="60">
        <f t="shared" si="44"/>
        <v>0</v>
      </c>
      <c r="U120" s="60">
        <f t="shared" si="44"/>
        <v>0</v>
      </c>
      <c r="V120" s="60">
        <f t="shared" si="44"/>
        <v>0</v>
      </c>
      <c r="W120" s="60">
        <f t="shared" si="44"/>
        <v>0</v>
      </c>
      <c r="X120" s="60">
        <f t="shared" si="44"/>
        <v>0</v>
      </c>
      <c r="Y120" s="60">
        <f t="shared" si="44"/>
        <v>0</v>
      </c>
      <c r="Z120" s="60">
        <f t="shared" si="44"/>
        <v>0</v>
      </c>
      <c r="AA120" s="60">
        <f t="shared" si="44"/>
        <v>0</v>
      </c>
      <c r="AB120" s="60">
        <f t="shared" si="44"/>
        <v>0</v>
      </c>
      <c r="AC120" s="60">
        <f t="shared" si="44"/>
        <v>0</v>
      </c>
      <c r="AD120" s="60">
        <f t="shared" si="44"/>
        <v>0</v>
      </c>
      <c r="AE120" s="60">
        <f t="shared" si="44"/>
        <v>0</v>
      </c>
      <c r="AF120" s="60">
        <f t="shared" si="44"/>
        <v>0</v>
      </c>
      <c r="AG120" s="60">
        <f t="shared" si="44"/>
        <v>0</v>
      </c>
      <c r="AH120" s="60">
        <f t="shared" si="44"/>
        <v>0</v>
      </c>
      <c r="AI120" s="60">
        <f t="shared" si="44"/>
        <v>0</v>
      </c>
      <c r="AJ120" s="60">
        <f t="shared" si="44"/>
        <v>0</v>
      </c>
      <c r="AK120" s="60">
        <f t="shared" si="44"/>
        <v>0</v>
      </c>
      <c r="AL120" s="60">
        <f t="shared" si="44"/>
        <v>0</v>
      </c>
      <c r="AM120" s="60">
        <f t="shared" si="44"/>
        <v>0</v>
      </c>
      <c r="AN120" s="60">
        <f t="shared" si="44"/>
        <v>0</v>
      </c>
      <c r="AO120" s="60">
        <f t="shared" si="44"/>
        <v>0</v>
      </c>
      <c r="AP120" s="60">
        <f t="shared" si="44"/>
        <v>0</v>
      </c>
    </row>
    <row r="122" spans="1:42" x14ac:dyDescent="0.45">
      <c r="A122" s="17" t="s">
        <v>153</v>
      </c>
    </row>
    <row r="123" spans="1:42" x14ac:dyDescent="0.45">
      <c r="A123" s="19" t="s">
        <v>142</v>
      </c>
      <c r="C123" s="11">
        <f>IF(MONTH('Monthly Outputs'!C9)=$F$30+9,1,0)</f>
        <v>0</v>
      </c>
      <c r="D123" s="11">
        <f>IF(MONTH('Monthly Outputs'!D9)=$F$30+9,1,0)</f>
        <v>1</v>
      </c>
      <c r="E123" s="11">
        <f>IF(MONTH('Monthly Outputs'!E9)=$F$30+9,1,0)</f>
        <v>0</v>
      </c>
      <c r="F123" s="11">
        <f>IF(MONTH('Monthly Outputs'!F9)=$F$30+9,1,0)</f>
        <v>0</v>
      </c>
      <c r="G123" s="11">
        <f>IF(MONTH('Monthly Outputs'!G9)=$F$30+9,1,0)</f>
        <v>0</v>
      </c>
      <c r="H123" s="11">
        <f>IF(MONTH('Monthly Outputs'!H9)=$F$30+9,1,0)</f>
        <v>0</v>
      </c>
      <c r="I123" s="11">
        <f>IF(MONTH('Monthly Outputs'!I9)=$F$30+9,1,0)</f>
        <v>0</v>
      </c>
      <c r="J123" s="11">
        <f>IF(MONTH('Monthly Outputs'!J9)=$F$30+9,1,0)</f>
        <v>0</v>
      </c>
      <c r="K123" s="11">
        <f>IF(MONTH('Monthly Outputs'!K9)=$F$30+9,1,0)</f>
        <v>0</v>
      </c>
      <c r="L123" s="11">
        <f>IF(MONTH('Monthly Outputs'!L9)=$F$30+9,1,0)</f>
        <v>0</v>
      </c>
      <c r="M123" s="11">
        <f>IF(MONTH('Monthly Outputs'!M9)=$F$30+9,1,0)</f>
        <v>0</v>
      </c>
      <c r="N123" s="11">
        <f>IF(MONTH('Monthly Outputs'!N9)=$F$30+9,1,0)</f>
        <v>0</v>
      </c>
      <c r="O123" s="11">
        <f>IF(MONTH('Monthly Outputs'!O9)=$F$30+9,1,0)</f>
        <v>0</v>
      </c>
      <c r="P123" s="11">
        <f>IF(MONTH('Monthly Outputs'!P9)=$F$30+9,1,0)</f>
        <v>1</v>
      </c>
      <c r="Q123" s="11">
        <f>IF(MONTH('Monthly Outputs'!Q9)=$F$30+9,1,0)</f>
        <v>0</v>
      </c>
      <c r="R123" s="11">
        <f>IF(MONTH('Monthly Outputs'!R9)=$F$30+9,1,0)</f>
        <v>0</v>
      </c>
      <c r="S123" s="11">
        <f>IF(MONTH('Monthly Outputs'!S9)=$F$30+9,1,0)</f>
        <v>0</v>
      </c>
      <c r="T123" s="11">
        <f>IF(MONTH('Monthly Outputs'!T9)=$F$30+9,1,0)</f>
        <v>0</v>
      </c>
      <c r="U123" s="11">
        <f>IF(MONTH('Monthly Outputs'!U9)=$F$30+9,1,0)</f>
        <v>0</v>
      </c>
      <c r="V123" s="11">
        <f>IF(MONTH('Monthly Outputs'!V9)=$F$30+9,1,0)</f>
        <v>0</v>
      </c>
      <c r="W123" s="11">
        <f>IF(MONTH('Monthly Outputs'!W9)=$F$30+9,1,0)</f>
        <v>0</v>
      </c>
      <c r="X123" s="11">
        <f>IF(MONTH('Monthly Outputs'!X9)=$F$30+9,1,0)</f>
        <v>0</v>
      </c>
      <c r="Y123" s="11">
        <f>IF(MONTH('Monthly Outputs'!Y9)=$F$30+9,1,0)</f>
        <v>0</v>
      </c>
      <c r="Z123" s="11">
        <f>IF(MONTH('Monthly Outputs'!Z9)=$F$30+9,1,0)</f>
        <v>0</v>
      </c>
      <c r="AA123" s="11">
        <f>IF(MONTH('Monthly Outputs'!AA9)=$F$30+9,1,0)</f>
        <v>0</v>
      </c>
      <c r="AB123" s="11">
        <f>IF(MONTH('Monthly Outputs'!AB9)=$F$30+9,1,0)</f>
        <v>1</v>
      </c>
      <c r="AC123" s="11">
        <f>IF(MONTH('Monthly Outputs'!AC9)=$F$30+9,1,0)</f>
        <v>0</v>
      </c>
      <c r="AD123" s="11">
        <f>IF(MONTH('Monthly Outputs'!AD9)=$F$30+9,1,0)</f>
        <v>0</v>
      </c>
      <c r="AE123" s="11">
        <f>IF(MONTH('Monthly Outputs'!AE9)=$F$30+9,1,0)</f>
        <v>0</v>
      </c>
      <c r="AF123" s="11">
        <f>IF(MONTH('Monthly Outputs'!AF9)=$F$30+9,1,0)</f>
        <v>0</v>
      </c>
      <c r="AG123" s="11">
        <f>IF(MONTH('Monthly Outputs'!AG9)=$F$30+9,1,0)</f>
        <v>0</v>
      </c>
      <c r="AH123" s="11">
        <f>IF(MONTH('Monthly Outputs'!AH9)=$F$30+9,1,0)</f>
        <v>0</v>
      </c>
      <c r="AI123" s="11">
        <f>IF(MONTH('Monthly Outputs'!AI9)=$F$30+9,1,0)</f>
        <v>0</v>
      </c>
      <c r="AJ123" s="11">
        <f>IF(MONTH('Monthly Outputs'!AJ9)=$F$30+9,1,0)</f>
        <v>0</v>
      </c>
      <c r="AK123" s="11">
        <f>IF(MONTH('Monthly Outputs'!AK9)=$F$30+9,1,0)</f>
        <v>0</v>
      </c>
      <c r="AL123" s="11">
        <f>IF(MONTH('Monthly Outputs'!AL9)=$F$30+9,1,0)</f>
        <v>0</v>
      </c>
      <c r="AM123" s="11">
        <f>IF(MONTH('Monthly Outputs'!AM9)=$F$30+9,1,0)</f>
        <v>0</v>
      </c>
      <c r="AN123" s="11">
        <f>IF(MONTH('Monthly Outputs'!AN9)=$F$30+9,1,0)</f>
        <v>1</v>
      </c>
      <c r="AO123" s="11">
        <f>IF(MONTH('Monthly Outputs'!AO9)=$F$30+9,1,0)</f>
        <v>0</v>
      </c>
      <c r="AP123" s="11">
        <f>IF(MONTH('Monthly Outputs'!AP9)=$F$30+9,1,0)</f>
        <v>0</v>
      </c>
    </row>
    <row r="124" spans="1:42" x14ac:dyDescent="0.45">
      <c r="A124" s="19"/>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row>
    <row r="125" spans="1:42" x14ac:dyDescent="0.45">
      <c r="A125" t="s">
        <v>118</v>
      </c>
      <c r="C125" s="11">
        <f>IF(C50&lt;&gt;"",C50,B129)</f>
        <v>0</v>
      </c>
      <c r="D125" s="11">
        <f t="shared" ref="D125:AP125" si="45">C129</f>
        <v>0</v>
      </c>
      <c r="E125" s="11">
        <f t="shared" si="45"/>
        <v>0</v>
      </c>
      <c r="F125" s="11">
        <f t="shared" si="45"/>
        <v>0</v>
      </c>
      <c r="G125" s="11">
        <f t="shared" si="45"/>
        <v>0</v>
      </c>
      <c r="H125" s="11">
        <f t="shared" si="45"/>
        <v>0</v>
      </c>
      <c r="I125" s="11">
        <f t="shared" si="45"/>
        <v>0</v>
      </c>
      <c r="J125" s="11">
        <f t="shared" si="45"/>
        <v>0</v>
      </c>
      <c r="K125" s="11">
        <f t="shared" si="45"/>
        <v>0</v>
      </c>
      <c r="L125" s="11">
        <f t="shared" si="45"/>
        <v>0</v>
      </c>
      <c r="M125" s="11">
        <f t="shared" si="45"/>
        <v>0</v>
      </c>
      <c r="N125" s="11">
        <f t="shared" si="45"/>
        <v>0</v>
      </c>
      <c r="O125" s="11">
        <f t="shared" si="45"/>
        <v>0</v>
      </c>
      <c r="P125" s="11">
        <f t="shared" si="45"/>
        <v>0</v>
      </c>
      <c r="Q125" s="11">
        <f t="shared" si="45"/>
        <v>0</v>
      </c>
      <c r="R125" s="11">
        <f t="shared" si="45"/>
        <v>67.898333333333184</v>
      </c>
      <c r="S125" s="11">
        <f t="shared" si="45"/>
        <v>154.71533333333321</v>
      </c>
      <c r="T125" s="11">
        <f t="shared" si="45"/>
        <v>211.11533333333321</v>
      </c>
      <c r="U125" s="11">
        <f t="shared" si="45"/>
        <v>276.13933333333318</v>
      </c>
      <c r="V125" s="11">
        <f t="shared" si="45"/>
        <v>350.09533333333314</v>
      </c>
      <c r="W125" s="11">
        <f t="shared" si="45"/>
        <v>432.98333333333306</v>
      </c>
      <c r="X125" s="11">
        <f t="shared" si="45"/>
        <v>600.91133333333312</v>
      </c>
      <c r="Y125" s="11">
        <f t="shared" si="45"/>
        <v>779.57933333333312</v>
      </c>
      <c r="Z125" s="11">
        <f t="shared" si="45"/>
        <v>969.34533333333309</v>
      </c>
      <c r="AA125" s="11">
        <f t="shared" si="45"/>
        <v>1170.209333333333</v>
      </c>
      <c r="AB125" s="11">
        <f t="shared" si="45"/>
        <v>1382.8873333333331</v>
      </c>
      <c r="AC125" s="11">
        <f t="shared" si="45"/>
        <v>0</v>
      </c>
      <c r="AD125" s="11">
        <f t="shared" si="45"/>
        <v>236.30599999999995</v>
      </c>
      <c r="AE125" s="11">
        <f t="shared" si="45"/>
        <v>484.78399999999999</v>
      </c>
      <c r="AF125" s="11">
        <f t="shared" si="45"/>
        <v>698.59599999999989</v>
      </c>
      <c r="AG125" s="11">
        <f t="shared" si="45"/>
        <v>924.20299999999975</v>
      </c>
      <c r="AH125" s="11">
        <f t="shared" si="45"/>
        <v>1162.2789999999995</v>
      </c>
      <c r="AI125" s="11">
        <f t="shared" si="45"/>
        <v>1312.8239999999994</v>
      </c>
      <c r="AJ125" s="11">
        <f t="shared" si="45"/>
        <v>1671.9379999999992</v>
      </c>
      <c r="AK125" s="11">
        <f t="shared" si="45"/>
        <v>2046.1449999999991</v>
      </c>
      <c r="AL125" s="11">
        <f t="shared" si="45"/>
        <v>2435.4449999999988</v>
      </c>
      <c r="AM125" s="11">
        <f t="shared" si="45"/>
        <v>2840.2249999999985</v>
      </c>
      <c r="AN125" s="11">
        <f t="shared" si="45"/>
        <v>3260.8719999999985</v>
      </c>
      <c r="AO125" s="11">
        <f t="shared" si="45"/>
        <v>0</v>
      </c>
      <c r="AP125" s="11">
        <f t="shared" si="45"/>
        <v>453.15499999999997</v>
      </c>
    </row>
    <row r="126" spans="1:42" x14ac:dyDescent="0.45">
      <c r="A126" t="s">
        <v>154</v>
      </c>
      <c r="B126" s="11"/>
      <c r="C126" s="11">
        <f>'Monthly Outputs'!C35</f>
        <v>0</v>
      </c>
      <c r="D126" s="11">
        <f>'Monthly Outputs'!D35</f>
        <v>0</v>
      </c>
      <c r="E126" s="11">
        <f>'Monthly Outputs'!E35</f>
        <v>0</v>
      </c>
      <c r="F126" s="11">
        <f>'Monthly Outputs'!F35</f>
        <v>0</v>
      </c>
      <c r="G126" s="11">
        <f>'Monthly Outputs'!G35</f>
        <v>0</v>
      </c>
      <c r="H126" s="11">
        <f>'Monthly Outputs'!H35</f>
        <v>0</v>
      </c>
      <c r="I126" s="11">
        <f>'Monthly Outputs'!I35</f>
        <v>0</v>
      </c>
      <c r="J126" s="11">
        <f>'Monthly Outputs'!J35</f>
        <v>0</v>
      </c>
      <c r="K126" s="11">
        <f>'Monthly Outputs'!K35</f>
        <v>0</v>
      </c>
      <c r="L126" s="11">
        <f>'Monthly Outputs'!L35</f>
        <v>0</v>
      </c>
      <c r="M126" s="11">
        <f>'Monthly Outputs'!M35</f>
        <v>0</v>
      </c>
      <c r="N126" s="11">
        <f>'Monthly Outputs'!N35</f>
        <v>0</v>
      </c>
      <c r="O126" s="11">
        <f>'Monthly Outputs'!O35</f>
        <v>0</v>
      </c>
      <c r="P126" s="11">
        <f>'Monthly Outputs'!P35</f>
        <v>0</v>
      </c>
      <c r="Q126" s="11">
        <f>'Monthly Outputs'!Q35</f>
        <v>67.898333333333184</v>
      </c>
      <c r="R126" s="11">
        <f>'Monthly Outputs'!R35</f>
        <v>86.817000000000007</v>
      </c>
      <c r="S126" s="11">
        <f>'Monthly Outputs'!S35</f>
        <v>56.400000000000006</v>
      </c>
      <c r="T126" s="11">
        <f>'Monthly Outputs'!T35</f>
        <v>65.023999999999987</v>
      </c>
      <c r="U126" s="11">
        <f>'Monthly Outputs'!U35</f>
        <v>73.955999999999946</v>
      </c>
      <c r="V126" s="11">
        <f>'Monthly Outputs'!V35</f>
        <v>82.88799999999992</v>
      </c>
      <c r="W126" s="11">
        <f>'Monthly Outputs'!W35</f>
        <v>167.92800000000008</v>
      </c>
      <c r="X126" s="11">
        <f>'Monthly Outputs'!X35</f>
        <v>178.66800000000003</v>
      </c>
      <c r="Y126" s="11">
        <f>'Monthly Outputs'!Y35</f>
        <v>189.76599999999999</v>
      </c>
      <c r="Z126" s="11">
        <f>'Monthly Outputs'!Z35</f>
        <v>200.86399999999995</v>
      </c>
      <c r="AA126" s="11">
        <f>'Monthly Outputs'!AA35</f>
        <v>212.67800000000008</v>
      </c>
      <c r="AB126" s="11">
        <f>'Monthly Outputs'!AB35</f>
        <v>224.13400000000001</v>
      </c>
      <c r="AC126" s="11">
        <f>'Monthly Outputs'!AC35</f>
        <v>236.30599999999995</v>
      </c>
      <c r="AD126" s="11">
        <f>'Monthly Outputs'!AD35</f>
        <v>248.47800000000007</v>
      </c>
      <c r="AE126" s="11">
        <f>'Monthly Outputs'!AE35</f>
        <v>213.8119999999999</v>
      </c>
      <c r="AF126" s="11">
        <f>'Monthly Outputs'!AF35</f>
        <v>225.6069999999998</v>
      </c>
      <c r="AG126" s="11">
        <f>'Monthly Outputs'!AG35</f>
        <v>238.07599999999985</v>
      </c>
      <c r="AH126" s="11">
        <f>'Monthly Outputs'!AH35</f>
        <v>150.5449999999999</v>
      </c>
      <c r="AI126" s="11">
        <f>'Monthly Outputs'!AI35</f>
        <v>359.11399999999981</v>
      </c>
      <c r="AJ126" s="11">
        <f>'Monthly Outputs'!AJ35</f>
        <v>374.20699999999982</v>
      </c>
      <c r="AK126" s="11">
        <f>'Monthly Outputs'!AK35</f>
        <v>389.29999999999984</v>
      </c>
      <c r="AL126" s="11">
        <f>'Monthly Outputs'!AL35</f>
        <v>404.78</v>
      </c>
      <c r="AM126" s="11">
        <f>'Monthly Outputs'!AM35</f>
        <v>420.64699999999976</v>
      </c>
      <c r="AN126" s="11">
        <f>'Monthly Outputs'!AN35</f>
        <v>436.51399999999978</v>
      </c>
      <c r="AO126" s="11">
        <f>'Monthly Outputs'!AO35</f>
        <v>453.15499999999997</v>
      </c>
      <c r="AP126" s="11">
        <f>'Monthly Outputs'!AP35</f>
        <v>469.79599999999994</v>
      </c>
    </row>
    <row r="127" spans="1:42" x14ac:dyDescent="0.45">
      <c r="B127" s="11"/>
      <c r="C127" s="12">
        <f t="shared" ref="C127:AP127" si="46">SUM(C125:C126)</f>
        <v>0</v>
      </c>
      <c r="D127" s="12">
        <f t="shared" si="46"/>
        <v>0</v>
      </c>
      <c r="E127" s="12">
        <f t="shared" si="46"/>
        <v>0</v>
      </c>
      <c r="F127" s="12">
        <f t="shared" si="46"/>
        <v>0</v>
      </c>
      <c r="G127" s="12">
        <f t="shared" si="46"/>
        <v>0</v>
      </c>
      <c r="H127" s="12">
        <f t="shared" si="46"/>
        <v>0</v>
      </c>
      <c r="I127" s="12">
        <f t="shared" si="46"/>
        <v>0</v>
      </c>
      <c r="J127" s="12">
        <f t="shared" si="46"/>
        <v>0</v>
      </c>
      <c r="K127" s="12">
        <f t="shared" si="46"/>
        <v>0</v>
      </c>
      <c r="L127" s="12">
        <f t="shared" si="46"/>
        <v>0</v>
      </c>
      <c r="M127" s="12">
        <f t="shared" si="46"/>
        <v>0</v>
      </c>
      <c r="N127" s="12">
        <f t="shared" si="46"/>
        <v>0</v>
      </c>
      <c r="O127" s="12">
        <f t="shared" si="46"/>
        <v>0</v>
      </c>
      <c r="P127" s="12">
        <f t="shared" si="46"/>
        <v>0</v>
      </c>
      <c r="Q127" s="12">
        <f t="shared" si="46"/>
        <v>67.898333333333184</v>
      </c>
      <c r="R127" s="12">
        <f t="shared" si="46"/>
        <v>154.71533333333321</v>
      </c>
      <c r="S127" s="12">
        <f t="shared" si="46"/>
        <v>211.11533333333321</v>
      </c>
      <c r="T127" s="12">
        <f t="shared" si="46"/>
        <v>276.13933333333318</v>
      </c>
      <c r="U127" s="12">
        <f t="shared" si="46"/>
        <v>350.09533333333314</v>
      </c>
      <c r="V127" s="12">
        <f t="shared" si="46"/>
        <v>432.98333333333306</v>
      </c>
      <c r="W127" s="12">
        <f t="shared" si="46"/>
        <v>600.91133333333312</v>
      </c>
      <c r="X127" s="12">
        <f t="shared" si="46"/>
        <v>779.57933333333312</v>
      </c>
      <c r="Y127" s="12">
        <f t="shared" si="46"/>
        <v>969.34533333333309</v>
      </c>
      <c r="Z127" s="12">
        <f t="shared" si="46"/>
        <v>1170.209333333333</v>
      </c>
      <c r="AA127" s="12">
        <f t="shared" si="46"/>
        <v>1382.8873333333331</v>
      </c>
      <c r="AB127" s="12">
        <f t="shared" si="46"/>
        <v>1607.0213333333331</v>
      </c>
      <c r="AC127" s="12">
        <f t="shared" si="46"/>
        <v>236.30599999999995</v>
      </c>
      <c r="AD127" s="12">
        <f t="shared" si="46"/>
        <v>484.78399999999999</v>
      </c>
      <c r="AE127" s="12">
        <f t="shared" si="46"/>
        <v>698.59599999999989</v>
      </c>
      <c r="AF127" s="12">
        <f t="shared" si="46"/>
        <v>924.20299999999975</v>
      </c>
      <c r="AG127" s="12">
        <f t="shared" si="46"/>
        <v>1162.2789999999995</v>
      </c>
      <c r="AH127" s="12">
        <f t="shared" si="46"/>
        <v>1312.8239999999994</v>
      </c>
      <c r="AI127" s="12">
        <f t="shared" si="46"/>
        <v>1671.9379999999992</v>
      </c>
      <c r="AJ127" s="12">
        <f t="shared" si="46"/>
        <v>2046.1449999999991</v>
      </c>
      <c r="AK127" s="12">
        <f t="shared" si="46"/>
        <v>2435.4449999999988</v>
      </c>
      <c r="AL127" s="12">
        <f t="shared" si="46"/>
        <v>2840.2249999999985</v>
      </c>
      <c r="AM127" s="12">
        <f t="shared" si="46"/>
        <v>3260.8719999999985</v>
      </c>
      <c r="AN127" s="12">
        <f t="shared" si="46"/>
        <v>3697.3859999999981</v>
      </c>
      <c r="AO127" s="12">
        <f t="shared" si="46"/>
        <v>453.15499999999997</v>
      </c>
      <c r="AP127" s="12">
        <f t="shared" si="46"/>
        <v>922.95099999999991</v>
      </c>
    </row>
    <row r="128" spans="1:42" x14ac:dyDescent="0.45">
      <c r="A128" t="s">
        <v>155</v>
      </c>
      <c r="B128" s="11"/>
      <c r="C128" s="11">
        <f t="shared" ref="C128:AP128" si="47">C127*C123</f>
        <v>0</v>
      </c>
      <c r="D128" s="11">
        <f t="shared" si="47"/>
        <v>0</v>
      </c>
      <c r="E128" s="11">
        <f t="shared" si="47"/>
        <v>0</v>
      </c>
      <c r="F128" s="11">
        <f t="shared" si="47"/>
        <v>0</v>
      </c>
      <c r="G128" s="11">
        <f t="shared" si="47"/>
        <v>0</v>
      </c>
      <c r="H128" s="11">
        <f t="shared" si="47"/>
        <v>0</v>
      </c>
      <c r="I128" s="11">
        <f t="shared" si="47"/>
        <v>0</v>
      </c>
      <c r="J128" s="11">
        <f t="shared" si="47"/>
        <v>0</v>
      </c>
      <c r="K128" s="11">
        <f t="shared" si="47"/>
        <v>0</v>
      </c>
      <c r="L128" s="11">
        <f t="shared" si="47"/>
        <v>0</v>
      </c>
      <c r="M128" s="11">
        <f t="shared" si="47"/>
        <v>0</v>
      </c>
      <c r="N128" s="11">
        <f t="shared" si="47"/>
        <v>0</v>
      </c>
      <c r="O128" s="11">
        <f t="shared" si="47"/>
        <v>0</v>
      </c>
      <c r="P128" s="11">
        <f t="shared" si="47"/>
        <v>0</v>
      </c>
      <c r="Q128" s="11">
        <f t="shared" si="47"/>
        <v>0</v>
      </c>
      <c r="R128" s="11">
        <f t="shared" si="47"/>
        <v>0</v>
      </c>
      <c r="S128" s="11">
        <f t="shared" si="47"/>
        <v>0</v>
      </c>
      <c r="T128" s="11">
        <f t="shared" si="47"/>
        <v>0</v>
      </c>
      <c r="U128" s="11">
        <f t="shared" si="47"/>
        <v>0</v>
      </c>
      <c r="V128" s="11">
        <f t="shared" si="47"/>
        <v>0</v>
      </c>
      <c r="W128" s="11">
        <f t="shared" si="47"/>
        <v>0</v>
      </c>
      <c r="X128" s="11">
        <f t="shared" si="47"/>
        <v>0</v>
      </c>
      <c r="Y128" s="11">
        <f t="shared" si="47"/>
        <v>0</v>
      </c>
      <c r="Z128" s="11">
        <f t="shared" si="47"/>
        <v>0</v>
      </c>
      <c r="AA128" s="11">
        <f t="shared" si="47"/>
        <v>0</v>
      </c>
      <c r="AB128" s="11">
        <f t="shared" si="47"/>
        <v>1607.0213333333331</v>
      </c>
      <c r="AC128" s="11">
        <f t="shared" si="47"/>
        <v>0</v>
      </c>
      <c r="AD128" s="11">
        <f t="shared" si="47"/>
        <v>0</v>
      </c>
      <c r="AE128" s="11">
        <f t="shared" si="47"/>
        <v>0</v>
      </c>
      <c r="AF128" s="11">
        <f t="shared" si="47"/>
        <v>0</v>
      </c>
      <c r="AG128" s="11">
        <f t="shared" si="47"/>
        <v>0</v>
      </c>
      <c r="AH128" s="11">
        <f t="shared" si="47"/>
        <v>0</v>
      </c>
      <c r="AI128" s="11">
        <f t="shared" si="47"/>
        <v>0</v>
      </c>
      <c r="AJ128" s="11">
        <f t="shared" si="47"/>
        <v>0</v>
      </c>
      <c r="AK128" s="11">
        <f t="shared" si="47"/>
        <v>0</v>
      </c>
      <c r="AL128" s="11">
        <f t="shared" si="47"/>
        <v>0</v>
      </c>
      <c r="AM128" s="11">
        <f t="shared" si="47"/>
        <v>0</v>
      </c>
      <c r="AN128" s="11">
        <f t="shared" si="47"/>
        <v>3697.3859999999981</v>
      </c>
      <c r="AO128" s="11">
        <f t="shared" si="47"/>
        <v>0</v>
      </c>
      <c r="AP128" s="11">
        <f t="shared" si="47"/>
        <v>0</v>
      </c>
    </row>
    <row r="129" spans="1:42" x14ac:dyDescent="0.45">
      <c r="A129" t="s">
        <v>121</v>
      </c>
      <c r="B129" s="11"/>
      <c r="C129" s="18">
        <f t="shared" ref="C129:AP129" si="48">C127-C128</f>
        <v>0</v>
      </c>
      <c r="D129" s="18">
        <f t="shared" si="48"/>
        <v>0</v>
      </c>
      <c r="E129" s="18">
        <f t="shared" si="48"/>
        <v>0</v>
      </c>
      <c r="F129" s="18">
        <f t="shared" si="48"/>
        <v>0</v>
      </c>
      <c r="G129" s="18">
        <f t="shared" si="48"/>
        <v>0</v>
      </c>
      <c r="H129" s="18">
        <f t="shared" si="48"/>
        <v>0</v>
      </c>
      <c r="I129" s="18">
        <f t="shared" si="48"/>
        <v>0</v>
      </c>
      <c r="J129" s="18">
        <f t="shared" si="48"/>
        <v>0</v>
      </c>
      <c r="K129" s="18">
        <f t="shared" si="48"/>
        <v>0</v>
      </c>
      <c r="L129" s="18">
        <f t="shared" si="48"/>
        <v>0</v>
      </c>
      <c r="M129" s="18">
        <f t="shared" si="48"/>
        <v>0</v>
      </c>
      <c r="N129" s="18">
        <f t="shared" si="48"/>
        <v>0</v>
      </c>
      <c r="O129" s="18">
        <f t="shared" si="48"/>
        <v>0</v>
      </c>
      <c r="P129" s="18">
        <f t="shared" si="48"/>
        <v>0</v>
      </c>
      <c r="Q129" s="18">
        <f t="shared" si="48"/>
        <v>67.898333333333184</v>
      </c>
      <c r="R129" s="18">
        <f t="shared" si="48"/>
        <v>154.71533333333321</v>
      </c>
      <c r="S129" s="18">
        <f t="shared" si="48"/>
        <v>211.11533333333321</v>
      </c>
      <c r="T129" s="18">
        <f t="shared" si="48"/>
        <v>276.13933333333318</v>
      </c>
      <c r="U129" s="18">
        <f t="shared" si="48"/>
        <v>350.09533333333314</v>
      </c>
      <c r="V129" s="18">
        <f t="shared" si="48"/>
        <v>432.98333333333306</v>
      </c>
      <c r="W129" s="18">
        <f t="shared" si="48"/>
        <v>600.91133333333312</v>
      </c>
      <c r="X129" s="18">
        <f t="shared" si="48"/>
        <v>779.57933333333312</v>
      </c>
      <c r="Y129" s="18">
        <f t="shared" si="48"/>
        <v>969.34533333333309</v>
      </c>
      <c r="Z129" s="18">
        <f t="shared" si="48"/>
        <v>1170.209333333333</v>
      </c>
      <c r="AA129" s="18">
        <f t="shared" si="48"/>
        <v>1382.8873333333331</v>
      </c>
      <c r="AB129" s="18">
        <f t="shared" si="48"/>
        <v>0</v>
      </c>
      <c r="AC129" s="18">
        <f t="shared" si="48"/>
        <v>236.30599999999995</v>
      </c>
      <c r="AD129" s="18">
        <f t="shared" si="48"/>
        <v>484.78399999999999</v>
      </c>
      <c r="AE129" s="18">
        <f t="shared" si="48"/>
        <v>698.59599999999989</v>
      </c>
      <c r="AF129" s="18">
        <f t="shared" si="48"/>
        <v>924.20299999999975</v>
      </c>
      <c r="AG129" s="18">
        <f t="shared" si="48"/>
        <v>1162.2789999999995</v>
      </c>
      <c r="AH129" s="18">
        <f t="shared" si="48"/>
        <v>1312.8239999999994</v>
      </c>
      <c r="AI129" s="18">
        <f t="shared" si="48"/>
        <v>1671.9379999999992</v>
      </c>
      <c r="AJ129" s="18">
        <f t="shared" si="48"/>
        <v>2046.1449999999991</v>
      </c>
      <c r="AK129" s="18">
        <f t="shared" si="48"/>
        <v>2435.4449999999988</v>
      </c>
      <c r="AL129" s="18">
        <f t="shared" si="48"/>
        <v>2840.2249999999985</v>
      </c>
      <c r="AM129" s="18">
        <f t="shared" si="48"/>
        <v>3260.8719999999985</v>
      </c>
      <c r="AN129" s="18">
        <f t="shared" si="48"/>
        <v>0</v>
      </c>
      <c r="AO129" s="18">
        <f t="shared" si="48"/>
        <v>453.15499999999997</v>
      </c>
      <c r="AP129" s="18">
        <f t="shared" si="48"/>
        <v>922.95099999999991</v>
      </c>
    </row>
    <row r="131" spans="1:42" x14ac:dyDescent="0.45">
      <c r="A131" s="17" t="s">
        <v>156</v>
      </c>
    </row>
    <row r="132" spans="1:42" x14ac:dyDescent="0.45">
      <c r="A132" s="19" t="s">
        <v>157</v>
      </c>
      <c r="C132" s="11">
        <f>IF(AND(C53&gt;=$E$27,B53&lt;$E$27),1,0)</f>
        <v>0</v>
      </c>
      <c r="D132" s="11">
        <f t="shared" ref="D132:AP132" si="49">IF(AND(D53&gt;=$E$27,C53&lt;$E$27),1,0)</f>
        <v>0</v>
      </c>
      <c r="E132" s="11">
        <f t="shared" si="49"/>
        <v>0</v>
      </c>
      <c r="F132" s="11">
        <f t="shared" si="49"/>
        <v>1</v>
      </c>
      <c r="G132" s="11">
        <f t="shared" si="49"/>
        <v>0</v>
      </c>
      <c r="H132" s="11">
        <f t="shared" si="49"/>
        <v>0</v>
      </c>
      <c r="I132" s="11">
        <f t="shared" si="49"/>
        <v>0</v>
      </c>
      <c r="J132" s="11">
        <f t="shared" si="49"/>
        <v>0</v>
      </c>
      <c r="K132" s="11">
        <f t="shared" si="49"/>
        <v>0</v>
      </c>
      <c r="L132" s="11">
        <f t="shared" si="49"/>
        <v>0</v>
      </c>
      <c r="M132" s="11">
        <f t="shared" si="49"/>
        <v>0</v>
      </c>
      <c r="N132" s="11">
        <f t="shared" si="49"/>
        <v>0</v>
      </c>
      <c r="O132" s="11">
        <f t="shared" si="49"/>
        <v>0</v>
      </c>
      <c r="P132" s="11">
        <f t="shared" si="49"/>
        <v>0</v>
      </c>
      <c r="Q132" s="11">
        <f t="shared" si="49"/>
        <v>0</v>
      </c>
      <c r="R132" s="11">
        <f t="shared" si="49"/>
        <v>0</v>
      </c>
      <c r="S132" s="11">
        <f t="shared" si="49"/>
        <v>0</v>
      </c>
      <c r="T132" s="11">
        <f t="shared" si="49"/>
        <v>0</v>
      </c>
      <c r="U132" s="11">
        <f t="shared" si="49"/>
        <v>0</v>
      </c>
      <c r="V132" s="11">
        <f t="shared" si="49"/>
        <v>0</v>
      </c>
      <c r="W132" s="11">
        <f t="shared" si="49"/>
        <v>0</v>
      </c>
      <c r="X132" s="11">
        <f t="shared" si="49"/>
        <v>0</v>
      </c>
      <c r="Y132" s="11">
        <f t="shared" si="49"/>
        <v>0</v>
      </c>
      <c r="Z132" s="11">
        <f t="shared" si="49"/>
        <v>0</v>
      </c>
      <c r="AA132" s="11">
        <f t="shared" si="49"/>
        <v>0</v>
      </c>
      <c r="AB132" s="11">
        <f t="shared" si="49"/>
        <v>0</v>
      </c>
      <c r="AC132" s="11">
        <f t="shared" si="49"/>
        <v>0</v>
      </c>
      <c r="AD132" s="11">
        <f t="shared" si="49"/>
        <v>0</v>
      </c>
      <c r="AE132" s="11">
        <f t="shared" si="49"/>
        <v>0</v>
      </c>
      <c r="AF132" s="11">
        <f t="shared" si="49"/>
        <v>0</v>
      </c>
      <c r="AG132" s="11">
        <f t="shared" si="49"/>
        <v>0</v>
      </c>
      <c r="AH132" s="11">
        <f t="shared" si="49"/>
        <v>0</v>
      </c>
      <c r="AI132" s="11">
        <f t="shared" si="49"/>
        <v>0</v>
      </c>
      <c r="AJ132" s="11">
        <f t="shared" si="49"/>
        <v>0</v>
      </c>
      <c r="AK132" s="11">
        <f t="shared" si="49"/>
        <v>0</v>
      </c>
      <c r="AL132" s="11">
        <f t="shared" si="49"/>
        <v>0</v>
      </c>
      <c r="AM132" s="11">
        <f t="shared" si="49"/>
        <v>0</v>
      </c>
      <c r="AN132" s="11">
        <f t="shared" si="49"/>
        <v>0</v>
      </c>
      <c r="AO132" s="11">
        <f t="shared" si="49"/>
        <v>0</v>
      </c>
      <c r="AP132" s="11">
        <f t="shared" si="49"/>
        <v>0</v>
      </c>
    </row>
    <row r="133" spans="1:42" x14ac:dyDescent="0.45">
      <c r="A133" s="17"/>
    </row>
    <row r="134" spans="1:42" x14ac:dyDescent="0.45">
      <c r="A134" t="s">
        <v>118</v>
      </c>
      <c r="C134" s="11">
        <f t="shared" ref="C134" si="50">B138</f>
        <v>0</v>
      </c>
      <c r="D134" s="11">
        <f t="shared" ref="D134" si="51">C138</f>
        <v>0</v>
      </c>
      <c r="E134" s="11">
        <f t="shared" ref="E134" si="52">D138</f>
        <v>0</v>
      </c>
      <c r="F134" s="11">
        <f t="shared" ref="F134" si="53">E138</f>
        <v>0</v>
      </c>
      <c r="G134" s="11">
        <f t="shared" ref="G134" si="54">F138</f>
        <v>20000</v>
      </c>
      <c r="H134" s="11">
        <f t="shared" ref="H134" si="55">G138</f>
        <v>20000</v>
      </c>
      <c r="I134" s="11">
        <f t="shared" ref="I134" si="56">H138</f>
        <v>20000</v>
      </c>
      <c r="J134" s="11">
        <f t="shared" ref="J134" si="57">I138</f>
        <v>20000</v>
      </c>
      <c r="K134" s="11">
        <f t="shared" ref="K134" si="58">J138</f>
        <v>20000</v>
      </c>
      <c r="L134" s="11">
        <f t="shared" ref="L134" si="59">K138</f>
        <v>20000</v>
      </c>
      <c r="M134" s="11">
        <f t="shared" ref="M134" si="60">L138</f>
        <v>20000</v>
      </c>
      <c r="N134" s="11">
        <f t="shared" ref="N134" si="61">M138</f>
        <v>20000</v>
      </c>
      <c r="O134" s="11">
        <f t="shared" ref="O134" si="62">N138</f>
        <v>20000</v>
      </c>
      <c r="P134" s="11">
        <f t="shared" ref="P134" si="63">O138</f>
        <v>20000</v>
      </c>
      <c r="Q134" s="11">
        <f t="shared" ref="Q134" si="64">P138</f>
        <v>20000</v>
      </c>
      <c r="R134" s="11">
        <f t="shared" ref="R134" si="65">Q138</f>
        <v>20000</v>
      </c>
      <c r="S134" s="11">
        <f t="shared" ref="S134" si="66">R138</f>
        <v>20000</v>
      </c>
      <c r="T134" s="11">
        <f t="shared" ref="T134" si="67">S138</f>
        <v>20000</v>
      </c>
      <c r="U134" s="11">
        <f t="shared" ref="U134" si="68">T138</f>
        <v>20000</v>
      </c>
      <c r="V134" s="11">
        <f t="shared" ref="V134" si="69">U138</f>
        <v>20000</v>
      </c>
      <c r="W134" s="11">
        <f t="shared" ref="W134" si="70">V138</f>
        <v>20000</v>
      </c>
      <c r="X134" s="11">
        <f t="shared" ref="X134" si="71">W138</f>
        <v>20000</v>
      </c>
      <c r="Y134" s="11">
        <f t="shared" ref="Y134" si="72">X138</f>
        <v>20000</v>
      </c>
      <c r="Z134" s="11">
        <f t="shared" ref="Z134" si="73">Y138</f>
        <v>20000</v>
      </c>
      <c r="AA134" s="11">
        <f t="shared" ref="AA134" si="74">Z138</f>
        <v>20000</v>
      </c>
      <c r="AB134" s="11">
        <f t="shared" ref="AB134" si="75">AA138</f>
        <v>20000</v>
      </c>
      <c r="AC134" s="11">
        <f t="shared" ref="AC134" si="76">AB138</f>
        <v>20000</v>
      </c>
      <c r="AD134" s="11">
        <f t="shared" ref="AD134" si="77">AC138</f>
        <v>20000</v>
      </c>
      <c r="AE134" s="11">
        <f t="shared" ref="AE134" si="78">AD138</f>
        <v>20000</v>
      </c>
      <c r="AF134" s="11">
        <f t="shared" ref="AF134" si="79">AE138</f>
        <v>20000</v>
      </c>
      <c r="AG134" s="11">
        <f t="shared" ref="AG134" si="80">AF138</f>
        <v>20000</v>
      </c>
      <c r="AH134" s="11">
        <f t="shared" ref="AH134" si="81">AG138</f>
        <v>20000</v>
      </c>
      <c r="AI134" s="11">
        <f t="shared" ref="AI134" si="82">AH138</f>
        <v>20000</v>
      </c>
      <c r="AJ134" s="11">
        <f t="shared" ref="AJ134" si="83">AI138</f>
        <v>20000</v>
      </c>
      <c r="AK134" s="11">
        <f t="shared" ref="AK134" si="84">AJ138</f>
        <v>20000</v>
      </c>
      <c r="AL134" s="11">
        <f t="shared" ref="AL134" si="85">AK138</f>
        <v>20000</v>
      </c>
      <c r="AM134" s="11">
        <f t="shared" ref="AM134" si="86">AL138</f>
        <v>20000</v>
      </c>
      <c r="AN134" s="11">
        <f t="shared" ref="AN134" si="87">AM138</f>
        <v>20000</v>
      </c>
      <c r="AO134" s="11">
        <f t="shared" ref="AO134" si="88">AN138</f>
        <v>20000</v>
      </c>
      <c r="AP134" s="11">
        <f t="shared" ref="AP134" si="89">AO138</f>
        <v>20000</v>
      </c>
    </row>
    <row r="135" spans="1:42" x14ac:dyDescent="0.45">
      <c r="A135" t="s">
        <v>158</v>
      </c>
      <c r="B135" s="11"/>
      <c r="C135" s="11">
        <f>$C$27*C132</f>
        <v>0</v>
      </c>
      <c r="D135" s="11">
        <f t="shared" ref="D135:AP135" si="90">$C$27*D132</f>
        <v>0</v>
      </c>
      <c r="E135" s="11">
        <f t="shared" si="90"/>
        <v>0</v>
      </c>
      <c r="F135" s="11">
        <f t="shared" si="90"/>
        <v>20000</v>
      </c>
      <c r="G135" s="11">
        <f t="shared" si="90"/>
        <v>0</v>
      </c>
      <c r="H135" s="11">
        <f t="shared" si="90"/>
        <v>0</v>
      </c>
      <c r="I135" s="11">
        <f t="shared" si="90"/>
        <v>0</v>
      </c>
      <c r="J135" s="11">
        <f t="shared" si="90"/>
        <v>0</v>
      </c>
      <c r="K135" s="11">
        <f t="shared" si="90"/>
        <v>0</v>
      </c>
      <c r="L135" s="11">
        <f t="shared" si="90"/>
        <v>0</v>
      </c>
      <c r="M135" s="11">
        <f t="shared" si="90"/>
        <v>0</v>
      </c>
      <c r="N135" s="11">
        <f t="shared" si="90"/>
        <v>0</v>
      </c>
      <c r="O135" s="11">
        <f t="shared" si="90"/>
        <v>0</v>
      </c>
      <c r="P135" s="11">
        <f t="shared" si="90"/>
        <v>0</v>
      </c>
      <c r="Q135" s="11">
        <f t="shared" si="90"/>
        <v>0</v>
      </c>
      <c r="R135" s="11">
        <f t="shared" si="90"/>
        <v>0</v>
      </c>
      <c r="S135" s="11">
        <f t="shared" si="90"/>
        <v>0</v>
      </c>
      <c r="T135" s="11">
        <f t="shared" si="90"/>
        <v>0</v>
      </c>
      <c r="U135" s="11">
        <f t="shared" si="90"/>
        <v>0</v>
      </c>
      <c r="V135" s="11">
        <f t="shared" si="90"/>
        <v>0</v>
      </c>
      <c r="W135" s="11">
        <f t="shared" si="90"/>
        <v>0</v>
      </c>
      <c r="X135" s="11">
        <f t="shared" si="90"/>
        <v>0</v>
      </c>
      <c r="Y135" s="11">
        <f t="shared" si="90"/>
        <v>0</v>
      </c>
      <c r="Z135" s="11">
        <f t="shared" si="90"/>
        <v>0</v>
      </c>
      <c r="AA135" s="11">
        <f t="shared" si="90"/>
        <v>0</v>
      </c>
      <c r="AB135" s="11">
        <f t="shared" si="90"/>
        <v>0</v>
      </c>
      <c r="AC135" s="11">
        <f t="shared" si="90"/>
        <v>0</v>
      </c>
      <c r="AD135" s="11">
        <f t="shared" si="90"/>
        <v>0</v>
      </c>
      <c r="AE135" s="11">
        <f t="shared" si="90"/>
        <v>0</v>
      </c>
      <c r="AF135" s="11">
        <f t="shared" si="90"/>
        <v>0</v>
      </c>
      <c r="AG135" s="11">
        <f t="shared" si="90"/>
        <v>0</v>
      </c>
      <c r="AH135" s="11">
        <f t="shared" si="90"/>
        <v>0</v>
      </c>
      <c r="AI135" s="11">
        <f t="shared" si="90"/>
        <v>0</v>
      </c>
      <c r="AJ135" s="11">
        <f t="shared" si="90"/>
        <v>0</v>
      </c>
      <c r="AK135" s="11">
        <f t="shared" si="90"/>
        <v>0</v>
      </c>
      <c r="AL135" s="11">
        <f t="shared" si="90"/>
        <v>0</v>
      </c>
      <c r="AM135" s="11">
        <f t="shared" si="90"/>
        <v>0</v>
      </c>
      <c r="AN135" s="11">
        <f t="shared" si="90"/>
        <v>0</v>
      </c>
      <c r="AO135" s="11">
        <f t="shared" si="90"/>
        <v>0</v>
      </c>
      <c r="AP135" s="11">
        <f t="shared" si="90"/>
        <v>0</v>
      </c>
    </row>
    <row r="136" spans="1:42" x14ac:dyDescent="0.45">
      <c r="B136" s="11"/>
      <c r="C136" s="12">
        <f t="shared" ref="C136:AP136" si="91">SUM(C134:C135)</f>
        <v>0</v>
      </c>
      <c r="D136" s="12">
        <f t="shared" si="91"/>
        <v>0</v>
      </c>
      <c r="E136" s="12">
        <f t="shared" si="91"/>
        <v>0</v>
      </c>
      <c r="F136" s="12">
        <f t="shared" si="91"/>
        <v>20000</v>
      </c>
      <c r="G136" s="12">
        <f t="shared" si="91"/>
        <v>20000</v>
      </c>
      <c r="H136" s="12">
        <f t="shared" si="91"/>
        <v>20000</v>
      </c>
      <c r="I136" s="12">
        <f t="shared" si="91"/>
        <v>20000</v>
      </c>
      <c r="J136" s="12">
        <f t="shared" si="91"/>
        <v>20000</v>
      </c>
      <c r="K136" s="12">
        <f t="shared" si="91"/>
        <v>20000</v>
      </c>
      <c r="L136" s="12">
        <f t="shared" si="91"/>
        <v>20000</v>
      </c>
      <c r="M136" s="12">
        <f t="shared" si="91"/>
        <v>20000</v>
      </c>
      <c r="N136" s="12">
        <f t="shared" si="91"/>
        <v>20000</v>
      </c>
      <c r="O136" s="12">
        <f t="shared" si="91"/>
        <v>20000</v>
      </c>
      <c r="P136" s="12">
        <f t="shared" si="91"/>
        <v>20000</v>
      </c>
      <c r="Q136" s="12">
        <f t="shared" si="91"/>
        <v>20000</v>
      </c>
      <c r="R136" s="12">
        <f t="shared" si="91"/>
        <v>20000</v>
      </c>
      <c r="S136" s="12">
        <f t="shared" si="91"/>
        <v>20000</v>
      </c>
      <c r="T136" s="12">
        <f t="shared" si="91"/>
        <v>20000</v>
      </c>
      <c r="U136" s="12">
        <f t="shared" si="91"/>
        <v>20000</v>
      </c>
      <c r="V136" s="12">
        <f t="shared" si="91"/>
        <v>20000</v>
      </c>
      <c r="W136" s="12">
        <f t="shared" si="91"/>
        <v>20000</v>
      </c>
      <c r="X136" s="12">
        <f t="shared" si="91"/>
        <v>20000</v>
      </c>
      <c r="Y136" s="12">
        <f t="shared" si="91"/>
        <v>20000</v>
      </c>
      <c r="Z136" s="12">
        <f t="shared" si="91"/>
        <v>20000</v>
      </c>
      <c r="AA136" s="12">
        <f t="shared" si="91"/>
        <v>20000</v>
      </c>
      <c r="AB136" s="12">
        <f t="shared" si="91"/>
        <v>20000</v>
      </c>
      <c r="AC136" s="12">
        <f t="shared" si="91"/>
        <v>20000</v>
      </c>
      <c r="AD136" s="12">
        <f t="shared" si="91"/>
        <v>20000</v>
      </c>
      <c r="AE136" s="12">
        <f t="shared" si="91"/>
        <v>20000</v>
      </c>
      <c r="AF136" s="12">
        <f t="shared" si="91"/>
        <v>20000</v>
      </c>
      <c r="AG136" s="12">
        <f t="shared" si="91"/>
        <v>20000</v>
      </c>
      <c r="AH136" s="12">
        <f t="shared" si="91"/>
        <v>20000</v>
      </c>
      <c r="AI136" s="12">
        <f t="shared" si="91"/>
        <v>20000</v>
      </c>
      <c r="AJ136" s="12">
        <f t="shared" si="91"/>
        <v>20000</v>
      </c>
      <c r="AK136" s="12">
        <f t="shared" si="91"/>
        <v>20000</v>
      </c>
      <c r="AL136" s="12">
        <f t="shared" si="91"/>
        <v>20000</v>
      </c>
      <c r="AM136" s="12">
        <f t="shared" si="91"/>
        <v>20000</v>
      </c>
      <c r="AN136" s="12">
        <f t="shared" si="91"/>
        <v>20000</v>
      </c>
      <c r="AO136" s="12">
        <f t="shared" si="91"/>
        <v>20000</v>
      </c>
      <c r="AP136" s="12">
        <f t="shared" si="91"/>
        <v>20000</v>
      </c>
    </row>
    <row r="137" spans="1:42" x14ac:dyDescent="0.45">
      <c r="A137" t="s">
        <v>159</v>
      </c>
      <c r="B137" s="11" t="s">
        <v>160</v>
      </c>
      <c r="C137" s="93"/>
      <c r="D137" s="93"/>
      <c r="E137" s="93"/>
      <c r="F137" s="93"/>
      <c r="G137" s="93"/>
      <c r="H137" s="93"/>
      <c r="I137" s="93"/>
      <c r="J137" s="93"/>
      <c r="K137" s="93"/>
      <c r="L137" s="93"/>
      <c r="M137" s="93"/>
      <c r="N137" s="93"/>
      <c r="O137" s="93"/>
      <c r="P137" s="93"/>
      <c r="Q137" s="93"/>
      <c r="R137" s="93"/>
      <c r="S137" s="93"/>
      <c r="T137" s="93"/>
      <c r="U137" s="93"/>
      <c r="V137" s="93"/>
      <c r="W137" s="93"/>
      <c r="X137" s="93"/>
      <c r="Y137" s="93"/>
      <c r="Z137" s="93"/>
      <c r="AA137" s="93"/>
      <c r="AB137" s="93"/>
      <c r="AC137" s="93"/>
      <c r="AD137" s="93"/>
      <c r="AE137" s="93"/>
      <c r="AF137" s="93"/>
      <c r="AG137" s="93"/>
      <c r="AH137" s="93"/>
      <c r="AI137" s="93"/>
      <c r="AJ137" s="93"/>
      <c r="AK137" s="93"/>
      <c r="AL137" s="93"/>
      <c r="AM137" s="93"/>
      <c r="AN137" s="93"/>
      <c r="AO137" s="93"/>
      <c r="AP137" s="93"/>
    </row>
    <row r="138" spans="1:42" x14ac:dyDescent="0.45">
      <c r="A138" t="s">
        <v>121</v>
      </c>
      <c r="B138" s="11">
        <f>C51</f>
        <v>0</v>
      </c>
      <c r="C138" s="18">
        <f t="shared" ref="C138:AP138" si="92">C136-C137</f>
        <v>0</v>
      </c>
      <c r="D138" s="18">
        <f t="shared" si="92"/>
        <v>0</v>
      </c>
      <c r="E138" s="18">
        <f t="shared" si="92"/>
        <v>0</v>
      </c>
      <c r="F138" s="18">
        <f t="shared" si="92"/>
        <v>20000</v>
      </c>
      <c r="G138" s="18">
        <f t="shared" si="92"/>
        <v>20000</v>
      </c>
      <c r="H138" s="18">
        <f t="shared" si="92"/>
        <v>20000</v>
      </c>
      <c r="I138" s="18">
        <f t="shared" si="92"/>
        <v>20000</v>
      </c>
      <c r="J138" s="18">
        <f t="shared" si="92"/>
        <v>20000</v>
      </c>
      <c r="K138" s="18">
        <f t="shared" si="92"/>
        <v>20000</v>
      </c>
      <c r="L138" s="18">
        <f t="shared" si="92"/>
        <v>20000</v>
      </c>
      <c r="M138" s="18">
        <f t="shared" si="92"/>
        <v>20000</v>
      </c>
      <c r="N138" s="18">
        <f t="shared" si="92"/>
        <v>20000</v>
      </c>
      <c r="O138" s="18">
        <f t="shared" si="92"/>
        <v>20000</v>
      </c>
      <c r="P138" s="18">
        <f t="shared" si="92"/>
        <v>20000</v>
      </c>
      <c r="Q138" s="18">
        <f t="shared" si="92"/>
        <v>20000</v>
      </c>
      <c r="R138" s="18">
        <f t="shared" si="92"/>
        <v>20000</v>
      </c>
      <c r="S138" s="18">
        <f t="shared" si="92"/>
        <v>20000</v>
      </c>
      <c r="T138" s="18">
        <f t="shared" si="92"/>
        <v>20000</v>
      </c>
      <c r="U138" s="18">
        <f t="shared" si="92"/>
        <v>20000</v>
      </c>
      <c r="V138" s="18">
        <f t="shared" si="92"/>
        <v>20000</v>
      </c>
      <c r="W138" s="18">
        <f t="shared" si="92"/>
        <v>20000</v>
      </c>
      <c r="X138" s="18">
        <f t="shared" si="92"/>
        <v>20000</v>
      </c>
      <c r="Y138" s="18">
        <f t="shared" si="92"/>
        <v>20000</v>
      </c>
      <c r="Z138" s="18">
        <f t="shared" si="92"/>
        <v>20000</v>
      </c>
      <c r="AA138" s="18">
        <f t="shared" si="92"/>
        <v>20000</v>
      </c>
      <c r="AB138" s="18">
        <f t="shared" si="92"/>
        <v>20000</v>
      </c>
      <c r="AC138" s="18">
        <f t="shared" si="92"/>
        <v>20000</v>
      </c>
      <c r="AD138" s="18">
        <f t="shared" si="92"/>
        <v>20000</v>
      </c>
      <c r="AE138" s="18">
        <f t="shared" si="92"/>
        <v>20000</v>
      </c>
      <c r="AF138" s="18">
        <f t="shared" si="92"/>
        <v>20000</v>
      </c>
      <c r="AG138" s="18">
        <f t="shared" si="92"/>
        <v>20000</v>
      </c>
      <c r="AH138" s="18">
        <f t="shared" si="92"/>
        <v>20000</v>
      </c>
      <c r="AI138" s="18">
        <f t="shared" si="92"/>
        <v>20000</v>
      </c>
      <c r="AJ138" s="18">
        <f t="shared" si="92"/>
        <v>20000</v>
      </c>
      <c r="AK138" s="18">
        <f t="shared" si="92"/>
        <v>20000</v>
      </c>
      <c r="AL138" s="18">
        <f t="shared" si="92"/>
        <v>20000</v>
      </c>
      <c r="AM138" s="18">
        <f t="shared" si="92"/>
        <v>20000</v>
      </c>
      <c r="AN138" s="18">
        <f t="shared" si="92"/>
        <v>20000</v>
      </c>
      <c r="AO138" s="18">
        <f t="shared" si="92"/>
        <v>20000</v>
      </c>
      <c r="AP138" s="18">
        <f t="shared" si="92"/>
        <v>20000</v>
      </c>
    </row>
  </sheetData>
  <mergeCells count="1">
    <mergeCell ref="B11:C11"/>
  </mergeCells>
  <dataValidations disablePrompts="1" count="2">
    <dataValidation type="list" allowBlank="1" showInputMessage="1" showErrorMessage="1" sqref="C40">
      <formula1>"Quarterly, Monthly"</formula1>
    </dataValidation>
    <dataValidation type="list" allowBlank="1" showInputMessage="1" showErrorMessage="1" sqref="C15">
      <formula1>"Yes, No"</formula1>
    </dataValidation>
  </dataValidations>
  <pageMargins left="0.70866141732283472" right="0.70866141732283472" top="0.74803149606299213" bottom="0.74803149606299213" header="0.31496062992125984" footer="0.31496062992125984"/>
  <pageSetup paperSize="9" orientation="landscape" horizontalDpi="4294967293" verticalDpi="4294967293" r:id="rId1"/>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List!$A$2:$A$13</xm:f>
          </x14:formula1>
          <xm:sqref>C18 C30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P74"/>
  <sheetViews>
    <sheetView showGridLines="0" workbookViewId="0">
      <selection activeCell="E4" sqref="E4"/>
    </sheetView>
  </sheetViews>
  <sheetFormatPr defaultRowHeight="14.25" outlineLevelRow="1" x14ac:dyDescent="0.45"/>
  <cols>
    <col min="1" max="1" width="46" bestFit="1" customWidth="1"/>
  </cols>
  <sheetData>
    <row r="2" spans="1:42" x14ac:dyDescent="0.45">
      <c r="E2" s="70" t="s">
        <v>231</v>
      </c>
    </row>
    <row r="6" spans="1:42" x14ac:dyDescent="0.45">
      <c r="A6" s="29" t="str">
        <f>Workings!B11</f>
        <v>YOUR BUSINESS NAME:</v>
      </c>
    </row>
    <row r="7" spans="1:42" x14ac:dyDescent="0.45">
      <c r="A7" t="s">
        <v>161</v>
      </c>
      <c r="C7">
        <v>1</v>
      </c>
      <c r="D7">
        <f t="shared" ref="D7:AP7" si="0">+C7+1</f>
        <v>2</v>
      </c>
      <c r="E7">
        <f t="shared" si="0"/>
        <v>3</v>
      </c>
      <c r="F7">
        <f t="shared" si="0"/>
        <v>4</v>
      </c>
      <c r="G7">
        <f t="shared" si="0"/>
        <v>5</v>
      </c>
      <c r="H7">
        <f t="shared" si="0"/>
        <v>6</v>
      </c>
      <c r="I7">
        <f t="shared" si="0"/>
        <v>7</v>
      </c>
      <c r="J7">
        <f t="shared" si="0"/>
        <v>8</v>
      </c>
      <c r="K7">
        <f t="shared" si="0"/>
        <v>9</v>
      </c>
      <c r="L7">
        <f t="shared" si="0"/>
        <v>10</v>
      </c>
      <c r="M7">
        <f t="shared" si="0"/>
        <v>11</v>
      </c>
      <c r="N7">
        <f t="shared" si="0"/>
        <v>12</v>
      </c>
      <c r="O7">
        <f t="shared" si="0"/>
        <v>13</v>
      </c>
      <c r="P7">
        <f t="shared" si="0"/>
        <v>14</v>
      </c>
      <c r="Q7">
        <f t="shared" si="0"/>
        <v>15</v>
      </c>
      <c r="R7">
        <f t="shared" si="0"/>
        <v>16</v>
      </c>
      <c r="S7">
        <f t="shared" si="0"/>
        <v>17</v>
      </c>
      <c r="T7">
        <f t="shared" si="0"/>
        <v>18</v>
      </c>
      <c r="U7">
        <f t="shared" si="0"/>
        <v>19</v>
      </c>
      <c r="V7">
        <f t="shared" si="0"/>
        <v>20</v>
      </c>
      <c r="W7">
        <f t="shared" si="0"/>
        <v>21</v>
      </c>
      <c r="X7">
        <f t="shared" si="0"/>
        <v>22</v>
      </c>
      <c r="Y7">
        <f t="shared" si="0"/>
        <v>23</v>
      </c>
      <c r="Z7">
        <f t="shared" si="0"/>
        <v>24</v>
      </c>
      <c r="AA7">
        <f t="shared" si="0"/>
        <v>25</v>
      </c>
      <c r="AB7">
        <f t="shared" si="0"/>
        <v>26</v>
      </c>
      <c r="AC7">
        <f t="shared" si="0"/>
        <v>27</v>
      </c>
      <c r="AD7">
        <f t="shared" si="0"/>
        <v>28</v>
      </c>
      <c r="AE7">
        <f t="shared" si="0"/>
        <v>29</v>
      </c>
      <c r="AF7">
        <f t="shared" si="0"/>
        <v>30</v>
      </c>
      <c r="AG7">
        <f t="shared" si="0"/>
        <v>31</v>
      </c>
      <c r="AH7">
        <f t="shared" si="0"/>
        <v>32</v>
      </c>
      <c r="AI7">
        <f t="shared" si="0"/>
        <v>33</v>
      </c>
      <c r="AJ7">
        <f t="shared" si="0"/>
        <v>34</v>
      </c>
      <c r="AK7">
        <f t="shared" si="0"/>
        <v>35</v>
      </c>
      <c r="AL7">
        <f t="shared" si="0"/>
        <v>36</v>
      </c>
      <c r="AM7">
        <f t="shared" si="0"/>
        <v>37</v>
      </c>
      <c r="AN7">
        <f t="shared" si="0"/>
        <v>38</v>
      </c>
      <c r="AO7">
        <f t="shared" si="0"/>
        <v>39</v>
      </c>
      <c r="AP7">
        <f t="shared" si="0"/>
        <v>40</v>
      </c>
    </row>
    <row r="8" spans="1:42" x14ac:dyDescent="0.45">
      <c r="A8" t="s">
        <v>162</v>
      </c>
      <c r="B8" s="28">
        <v>1</v>
      </c>
      <c r="C8">
        <f>B8+IF(MONTH(C9)=Workings!$F$30,1,0)</f>
        <v>1</v>
      </c>
      <c r="D8">
        <f>C8+IF(MONTH(D9)=Workings!$F$30,1,0)</f>
        <v>1</v>
      </c>
      <c r="E8">
        <f>D8+IF(MONTH(E9)=Workings!$F$30,1,0)</f>
        <v>1</v>
      </c>
      <c r="F8">
        <f>E8+IF(MONTH(F9)=Workings!$F$30,1,0)</f>
        <v>1</v>
      </c>
      <c r="G8">
        <f>F8+IF(MONTH(G9)=Workings!$F$30,1,0)</f>
        <v>2</v>
      </c>
      <c r="H8">
        <f>G8+IF(MONTH(H9)=Workings!$F$30,1,0)</f>
        <v>2</v>
      </c>
      <c r="I8">
        <f>H8+IF(MONTH(I9)=Workings!$F$30,1,0)</f>
        <v>2</v>
      </c>
      <c r="J8">
        <f>I8+IF(MONTH(J9)=Workings!$F$30,1,0)</f>
        <v>2</v>
      </c>
      <c r="K8">
        <f>J8+IF(MONTH(K9)=Workings!$F$30,1,0)</f>
        <v>2</v>
      </c>
      <c r="L8">
        <f>K8+IF(MONTH(L9)=Workings!$F$30,1,0)</f>
        <v>2</v>
      </c>
      <c r="M8">
        <f>L8+IF(MONTH(M9)=Workings!$F$30,1,0)</f>
        <v>2</v>
      </c>
      <c r="N8">
        <f>M8+IF(MONTH(N9)=Workings!$F$30,1,0)</f>
        <v>2</v>
      </c>
      <c r="O8">
        <f>N8+IF(MONTH(O9)=Workings!$F$30,1,0)</f>
        <v>2</v>
      </c>
      <c r="P8">
        <f>O8+IF(MONTH(P9)=Workings!$F$30,1,0)</f>
        <v>2</v>
      </c>
      <c r="Q8">
        <f>P8+IF(MONTH(Q9)=Workings!$F$30,1,0)</f>
        <v>2</v>
      </c>
      <c r="R8">
        <f>Q8+IF(MONTH(R9)=Workings!$F$30,1,0)</f>
        <v>2</v>
      </c>
      <c r="S8">
        <f>R8+IF(MONTH(S9)=Workings!$F$30,1,0)</f>
        <v>3</v>
      </c>
      <c r="T8">
        <f>S8+IF(MONTH(T9)=Workings!$F$30,1,0)</f>
        <v>3</v>
      </c>
      <c r="U8">
        <f>T8+IF(MONTH(U9)=Workings!$F$30,1,0)</f>
        <v>3</v>
      </c>
      <c r="V8">
        <f>U8+IF(MONTH(V9)=Workings!$F$30,1,0)</f>
        <v>3</v>
      </c>
      <c r="W8">
        <f>V8+IF(MONTH(W9)=Workings!$F$30,1,0)</f>
        <v>3</v>
      </c>
      <c r="X8">
        <f>W8+IF(MONTH(X9)=Workings!$F$30,1,0)</f>
        <v>3</v>
      </c>
      <c r="Y8">
        <f>X8+IF(MONTH(Y9)=Workings!$F$30,1,0)</f>
        <v>3</v>
      </c>
      <c r="Z8">
        <f>Y8+IF(MONTH(Z9)=Workings!$F$30,1,0)</f>
        <v>3</v>
      </c>
      <c r="AA8">
        <f>Z8+IF(MONTH(AA9)=Workings!$F$30,1,0)</f>
        <v>3</v>
      </c>
      <c r="AB8">
        <f>AA8+IF(MONTH(AB9)=Workings!$F$30,1,0)</f>
        <v>3</v>
      </c>
      <c r="AC8">
        <f>AB8+IF(MONTH(AC9)=Workings!$F$30,1,0)</f>
        <v>3</v>
      </c>
      <c r="AD8">
        <f>AC8+IF(MONTH(AD9)=Workings!$F$30,1,0)</f>
        <v>3</v>
      </c>
      <c r="AE8">
        <f>AD8+IF(MONTH(AE9)=Workings!$F$30,1,0)</f>
        <v>4</v>
      </c>
      <c r="AF8">
        <f>AE8+IF(MONTH(AF9)=Workings!$F$30,1,0)</f>
        <v>4</v>
      </c>
      <c r="AG8">
        <f>AF8+IF(MONTH(AG9)=Workings!$F$30,1,0)</f>
        <v>4</v>
      </c>
      <c r="AH8">
        <f>AG8+IF(MONTH(AH9)=Workings!$F$30,1,0)</f>
        <v>4</v>
      </c>
      <c r="AI8">
        <f>AH8+IF(MONTH(AI9)=Workings!$F$30,1,0)</f>
        <v>4</v>
      </c>
      <c r="AJ8">
        <f>AI8+IF(MONTH(AJ9)=Workings!$F$30,1,0)</f>
        <v>4</v>
      </c>
      <c r="AK8">
        <f>AJ8+IF(MONTH(AK9)=Workings!$F$30,1,0)</f>
        <v>4</v>
      </c>
      <c r="AL8">
        <f>AK8+IF(MONTH(AL9)=Workings!$F$30,1,0)</f>
        <v>4</v>
      </c>
      <c r="AM8">
        <f>AL8+IF(MONTH(AM9)=Workings!$F$30,1,0)</f>
        <v>4</v>
      </c>
      <c r="AN8">
        <f>AM8+IF(MONTH(AN9)=Workings!$F$30,1,0)</f>
        <v>4</v>
      </c>
      <c r="AO8">
        <f>AN8+IF(MONTH(AO9)=Workings!$F$30,1,0)</f>
        <v>4</v>
      </c>
      <c r="AP8">
        <f>AO8+IF(MONTH(AP9)=Workings!$F$30,1,0)</f>
        <v>4</v>
      </c>
    </row>
    <row r="9" spans="1:42" x14ac:dyDescent="0.45">
      <c r="A9" t="s">
        <v>54</v>
      </c>
      <c r="C9" s="31">
        <f>EOMONTH(Workings!C12,0)</f>
        <v>42643</v>
      </c>
      <c r="D9" s="31">
        <f t="shared" ref="D9:AP9" si="1">EOMONTH(C9,1)</f>
        <v>42674</v>
      </c>
      <c r="E9" s="31">
        <f t="shared" si="1"/>
        <v>42704</v>
      </c>
      <c r="F9" s="31">
        <f t="shared" si="1"/>
        <v>42735</v>
      </c>
      <c r="G9" s="31">
        <f t="shared" si="1"/>
        <v>42766</v>
      </c>
      <c r="H9" s="31">
        <f t="shared" si="1"/>
        <v>42794</v>
      </c>
      <c r="I9" s="31">
        <f t="shared" si="1"/>
        <v>42825</v>
      </c>
      <c r="J9" s="31">
        <f t="shared" si="1"/>
        <v>42855</v>
      </c>
      <c r="K9" s="31">
        <f t="shared" si="1"/>
        <v>42886</v>
      </c>
      <c r="L9" s="31">
        <f t="shared" si="1"/>
        <v>42916</v>
      </c>
      <c r="M9" s="31">
        <f t="shared" si="1"/>
        <v>42947</v>
      </c>
      <c r="N9" s="31">
        <f t="shared" si="1"/>
        <v>42978</v>
      </c>
      <c r="O9" s="31">
        <f t="shared" si="1"/>
        <v>43008</v>
      </c>
      <c r="P9" s="31">
        <f t="shared" si="1"/>
        <v>43039</v>
      </c>
      <c r="Q9" s="31">
        <f t="shared" si="1"/>
        <v>43069</v>
      </c>
      <c r="R9" s="31">
        <f t="shared" si="1"/>
        <v>43100</v>
      </c>
      <c r="S9" s="31">
        <f t="shared" si="1"/>
        <v>43131</v>
      </c>
      <c r="T9" s="31">
        <f t="shared" si="1"/>
        <v>43159</v>
      </c>
      <c r="U9" s="31">
        <f t="shared" si="1"/>
        <v>43190</v>
      </c>
      <c r="V9" s="31">
        <f t="shared" si="1"/>
        <v>43220</v>
      </c>
      <c r="W9" s="31">
        <f t="shared" si="1"/>
        <v>43251</v>
      </c>
      <c r="X9" s="31">
        <f t="shared" si="1"/>
        <v>43281</v>
      </c>
      <c r="Y9" s="31">
        <f t="shared" si="1"/>
        <v>43312</v>
      </c>
      <c r="Z9" s="31">
        <f t="shared" si="1"/>
        <v>43343</v>
      </c>
      <c r="AA9" s="31">
        <f t="shared" si="1"/>
        <v>43373</v>
      </c>
      <c r="AB9" s="31">
        <f t="shared" si="1"/>
        <v>43404</v>
      </c>
      <c r="AC9" s="31">
        <f t="shared" si="1"/>
        <v>43434</v>
      </c>
      <c r="AD9" s="31">
        <f t="shared" si="1"/>
        <v>43465</v>
      </c>
      <c r="AE9" s="31">
        <f t="shared" si="1"/>
        <v>43496</v>
      </c>
      <c r="AF9" s="31">
        <f t="shared" si="1"/>
        <v>43524</v>
      </c>
      <c r="AG9" s="31">
        <f t="shared" si="1"/>
        <v>43555</v>
      </c>
      <c r="AH9" s="31">
        <f t="shared" si="1"/>
        <v>43585</v>
      </c>
      <c r="AI9" s="31">
        <f t="shared" si="1"/>
        <v>43616</v>
      </c>
      <c r="AJ9" s="31">
        <f t="shared" si="1"/>
        <v>43646</v>
      </c>
      <c r="AK9" s="31">
        <f t="shared" si="1"/>
        <v>43677</v>
      </c>
      <c r="AL9" s="31">
        <f t="shared" si="1"/>
        <v>43708</v>
      </c>
      <c r="AM9" s="31">
        <f t="shared" si="1"/>
        <v>43738</v>
      </c>
      <c r="AN9" s="31">
        <f t="shared" si="1"/>
        <v>43769</v>
      </c>
      <c r="AO9" s="31">
        <f t="shared" si="1"/>
        <v>43799</v>
      </c>
      <c r="AP9" s="31">
        <f t="shared" si="1"/>
        <v>43830</v>
      </c>
    </row>
    <row r="10" spans="1:42" x14ac:dyDescent="0.45">
      <c r="A10" s="17" t="s">
        <v>163</v>
      </c>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row>
    <row r="11" spans="1:42" s="45" customFormat="1" x14ac:dyDescent="0.45">
      <c r="A11" s="45" t="s">
        <v>44</v>
      </c>
      <c r="B11" s="51">
        <v>1</v>
      </c>
      <c r="C11" s="45">
        <f>(1+Workings!$C$16)^C7</f>
        <v>1.02</v>
      </c>
      <c r="D11" s="45">
        <f>(1+Workings!$C$16)^D7</f>
        <v>1.0404</v>
      </c>
      <c r="E11" s="45">
        <f>(1+Workings!$C$16)^E7</f>
        <v>1.0612079999999999</v>
      </c>
      <c r="F11" s="45">
        <f>(1+Workings!$C$16)^F7</f>
        <v>1.08243216</v>
      </c>
      <c r="G11" s="45">
        <f>(1+Workings!$C$16)^G7</f>
        <v>1.1040808032</v>
      </c>
      <c r="H11" s="45">
        <f>(1+Workings!$C$16)^H7</f>
        <v>1.1261624192640001</v>
      </c>
      <c r="I11" s="45">
        <f>(1+Workings!$C$16)^I7</f>
        <v>1.1486856676492798</v>
      </c>
      <c r="J11" s="45">
        <f>(1+Workings!$C$16)^J7</f>
        <v>1.1716593810022655</v>
      </c>
      <c r="K11" s="45">
        <f>(1+Workings!$C$16)^K7</f>
        <v>1.1950925686223108</v>
      </c>
      <c r="L11" s="45">
        <f>(1+Workings!$C$16)^L7</f>
        <v>1.2189944199947571</v>
      </c>
      <c r="M11" s="45">
        <f>(1+Workings!$C$16)^M7</f>
        <v>1.243374308394652</v>
      </c>
      <c r="N11" s="45">
        <f>(1+Workings!$C$16)^N7</f>
        <v>1.2682417945625453</v>
      </c>
      <c r="O11" s="45">
        <f>(1+Workings!$C$16)^O7</f>
        <v>1.2936066304537961</v>
      </c>
      <c r="P11" s="45">
        <f>(1+Workings!$C$16)^P7</f>
        <v>1.3194787630628722</v>
      </c>
      <c r="Q11" s="45">
        <f>(1+Workings!$C$16)^Q7</f>
        <v>1.3458683383241292</v>
      </c>
      <c r="R11" s="45">
        <f>(1+Workings!$C$16)^R7</f>
        <v>1.372785705090612</v>
      </c>
      <c r="S11" s="45">
        <f>(1+Workings!$C$16)^S7</f>
        <v>1.4002414191924244</v>
      </c>
      <c r="T11" s="45">
        <f>(1+Workings!$C$16)^T7</f>
        <v>1.4282462475762727</v>
      </c>
      <c r="U11" s="45">
        <f>(1+Workings!$C$16)^U7</f>
        <v>1.4568111725277981</v>
      </c>
      <c r="V11" s="45">
        <f>(1+Workings!$C$16)^V7</f>
        <v>1.4859473959783542</v>
      </c>
      <c r="W11" s="45">
        <f>(1+Workings!$C$16)^W7</f>
        <v>1.5156663438979212</v>
      </c>
      <c r="X11" s="45">
        <f>(1+Workings!$C$16)^X7</f>
        <v>1.5459796707758797</v>
      </c>
      <c r="Y11" s="45">
        <f>(1+Workings!$C$16)^Y7</f>
        <v>1.576899264191397</v>
      </c>
      <c r="Z11" s="45">
        <f>(1+Workings!$C$16)^Z7</f>
        <v>1.608437249475225</v>
      </c>
      <c r="AA11" s="45">
        <f>(1+Workings!$C$16)^AA7</f>
        <v>1.6406059944647295</v>
      </c>
      <c r="AB11" s="45">
        <f>(1+Workings!$C$16)^AB7</f>
        <v>1.6734181143540243</v>
      </c>
      <c r="AC11" s="45">
        <f>(1+Workings!$C$16)^AC7</f>
        <v>1.7068864766411045</v>
      </c>
      <c r="AD11" s="45">
        <f>(1+Workings!$C$16)^AD7</f>
        <v>1.7410242061739269</v>
      </c>
      <c r="AE11" s="45">
        <f>(1+Workings!$C$16)^AE7</f>
        <v>1.7758446902974052</v>
      </c>
      <c r="AF11" s="45">
        <f>(1+Workings!$C$16)^AF7</f>
        <v>1.8113615841033535</v>
      </c>
      <c r="AG11" s="45">
        <f>(1+Workings!$C$16)^AG7</f>
        <v>1.8475888157854201</v>
      </c>
      <c r="AH11" s="45">
        <f>(1+Workings!$C$16)^AH7</f>
        <v>1.8845405921011289</v>
      </c>
      <c r="AI11" s="45">
        <f>(1+Workings!$C$16)^AI7</f>
        <v>1.9222314039431516</v>
      </c>
      <c r="AJ11" s="45">
        <f>(1+Workings!$C$16)^AJ7</f>
        <v>1.9606760320220145</v>
      </c>
      <c r="AK11" s="45">
        <f>(1+Workings!$C$16)^AK7</f>
        <v>1.9998895526624547</v>
      </c>
      <c r="AL11" s="45">
        <f>(1+Workings!$C$16)^AL7</f>
        <v>2.0398873437157037</v>
      </c>
      <c r="AM11" s="45">
        <f>(1+Workings!$C$16)^AM7</f>
        <v>2.080685090590018</v>
      </c>
      <c r="AN11" s="45">
        <f>(1+Workings!$C$16)^AN7</f>
        <v>2.1222987924018186</v>
      </c>
      <c r="AO11" s="45">
        <f>(1+Workings!$C$16)^AO7</f>
        <v>2.1647447682498542</v>
      </c>
      <c r="AP11" s="45">
        <f>(1+Workings!$C$16)^AP7</f>
        <v>2.2080396636148518</v>
      </c>
    </row>
    <row r="12" spans="1:42" s="47" customFormat="1" x14ac:dyDescent="0.45">
      <c r="A12" s="47" t="s">
        <v>164</v>
      </c>
      <c r="B12" s="47" t="s">
        <v>56</v>
      </c>
      <c r="C12" s="47">
        <f>ROUND(Workings!$C$13*C11,0)</f>
        <v>1020</v>
      </c>
      <c r="D12" s="47">
        <f>ROUND(Workings!$C$13*D11,0)</f>
        <v>1040</v>
      </c>
      <c r="E12" s="47">
        <f>ROUND(Workings!$C$13*E11,0)</f>
        <v>1061</v>
      </c>
      <c r="F12" s="47">
        <f>ROUND(Workings!$C$13*F11,0)</f>
        <v>1082</v>
      </c>
      <c r="G12" s="47">
        <f>ROUND(Workings!$C$13*G11,0)</f>
        <v>1104</v>
      </c>
      <c r="H12" s="47">
        <f>ROUND(Workings!$C$13*H11,0)</f>
        <v>1126</v>
      </c>
      <c r="I12" s="47">
        <f>ROUND(Workings!$C$13*I11,0)</f>
        <v>1149</v>
      </c>
      <c r="J12" s="47">
        <f>ROUND(Workings!$C$13*J11,0)</f>
        <v>1172</v>
      </c>
      <c r="K12" s="47">
        <f>ROUND(Workings!$C$13*K11,0)</f>
        <v>1195</v>
      </c>
      <c r="L12" s="47">
        <f>ROUND(Workings!$C$13*L11,0)</f>
        <v>1219</v>
      </c>
      <c r="M12" s="47">
        <f>ROUND(Workings!$C$13*M11,0)</f>
        <v>1243</v>
      </c>
      <c r="N12" s="47">
        <f>ROUND(Workings!$C$13*N11,0)</f>
        <v>1268</v>
      </c>
      <c r="O12" s="47">
        <f>ROUND(Workings!$C$13*O11,0)</f>
        <v>1294</v>
      </c>
      <c r="P12" s="47">
        <f>ROUND(Workings!$C$13*P11,0)</f>
        <v>1319</v>
      </c>
      <c r="Q12" s="47">
        <f>ROUND(Workings!$C$13*Q11,0)</f>
        <v>1346</v>
      </c>
      <c r="R12" s="47">
        <f>ROUND(Workings!$C$13*R11,0)</f>
        <v>1373</v>
      </c>
      <c r="S12" s="47">
        <f>ROUND(Workings!$C$13*S11,0)</f>
        <v>1400</v>
      </c>
      <c r="T12" s="47">
        <f>ROUND(Workings!$C$13*T11,0)</f>
        <v>1428</v>
      </c>
      <c r="U12" s="47">
        <f>ROUND(Workings!$C$13*U11,0)</f>
        <v>1457</v>
      </c>
      <c r="V12" s="47">
        <f>ROUND(Workings!$C$13*V11,0)</f>
        <v>1486</v>
      </c>
      <c r="W12" s="47">
        <f>ROUND(Workings!$C$13*W11,0)</f>
        <v>1516</v>
      </c>
      <c r="X12" s="47">
        <f>ROUND(Workings!$C$13*X11,0)</f>
        <v>1546</v>
      </c>
      <c r="Y12" s="47">
        <f>ROUND(Workings!$C$13*Y11,0)</f>
        <v>1577</v>
      </c>
      <c r="Z12" s="47">
        <f>ROUND(Workings!$C$13*Z11,0)</f>
        <v>1608</v>
      </c>
      <c r="AA12" s="47">
        <f>ROUND(Workings!$C$13*AA11,0)</f>
        <v>1641</v>
      </c>
      <c r="AB12" s="47">
        <f>ROUND(Workings!$C$13*AB11,0)</f>
        <v>1673</v>
      </c>
      <c r="AC12" s="47">
        <f>ROUND(Workings!$C$13*AC11,0)</f>
        <v>1707</v>
      </c>
      <c r="AD12" s="47">
        <f>ROUND(Workings!$C$13*AD11,0)</f>
        <v>1741</v>
      </c>
      <c r="AE12" s="47">
        <f>ROUND(Workings!$C$13*AE11,0)</f>
        <v>1776</v>
      </c>
      <c r="AF12" s="47">
        <f>ROUND(Workings!$C$13*AF11,0)</f>
        <v>1811</v>
      </c>
      <c r="AG12" s="47">
        <f>ROUND(Workings!$C$13*AG11,0)</f>
        <v>1848</v>
      </c>
      <c r="AH12" s="47">
        <f>ROUND(Workings!$C$13*AH11,0)</f>
        <v>1885</v>
      </c>
      <c r="AI12" s="47">
        <f>ROUND(Workings!$C$13*AI11,0)</f>
        <v>1922</v>
      </c>
      <c r="AJ12" s="47">
        <f>ROUND(Workings!$C$13*AJ11,0)</f>
        <v>1961</v>
      </c>
      <c r="AK12" s="47">
        <f>ROUND(Workings!$C$13*AK11,0)</f>
        <v>2000</v>
      </c>
      <c r="AL12" s="47">
        <f>ROUND(Workings!$C$13*AL11,0)</f>
        <v>2040</v>
      </c>
      <c r="AM12" s="47">
        <f>ROUND(Workings!$C$13*AM11,0)</f>
        <v>2081</v>
      </c>
      <c r="AN12" s="47">
        <f>ROUND(Workings!$C$13*AN11,0)</f>
        <v>2122</v>
      </c>
      <c r="AO12" s="47">
        <f>ROUND(Workings!$C$13*AO11,0)</f>
        <v>2165</v>
      </c>
      <c r="AP12" s="47">
        <f>ROUND(Workings!$C$13*AP11,0)</f>
        <v>2208</v>
      </c>
    </row>
    <row r="13" spans="1:42" s="47" customFormat="1" x14ac:dyDescent="0.45">
      <c r="A13" s="47" t="s">
        <v>165</v>
      </c>
      <c r="B13" s="50">
        <v>1</v>
      </c>
      <c r="C13" s="45">
        <f>B13+IF(MONTH(C9)=Workings!$F$18,Workings!$C$17,0)</f>
        <v>1</v>
      </c>
      <c r="D13" s="45">
        <f>C13+IF(MONTH(D9)=Workings!$F$18,Workings!$C$17,0)</f>
        <v>1</v>
      </c>
      <c r="E13" s="45">
        <f>D13+IF(MONTH(E9)=Workings!$F$18,Workings!$C$17,0)</f>
        <v>1</v>
      </c>
      <c r="F13" s="45">
        <f>E13+IF(MONTH(F9)=Workings!$F$18,Workings!$C$17,0)</f>
        <v>1</v>
      </c>
      <c r="G13" s="45">
        <f>F13+IF(MONTH(G9)=Workings!$F$18,Workings!$C$17,0)</f>
        <v>1</v>
      </c>
      <c r="H13" s="45">
        <f>G13+IF(MONTH(H9)=Workings!$F$18,Workings!$C$17,0)</f>
        <v>1</v>
      </c>
      <c r="I13" s="45">
        <f>H13+IF(MONTH(I9)=Workings!$F$18,Workings!$C$17,0)</f>
        <v>1</v>
      </c>
      <c r="J13" s="45">
        <f>I13+IF(MONTH(J9)=Workings!$F$18,Workings!$C$17,0)</f>
        <v>1</v>
      </c>
      <c r="K13" s="45">
        <f>J13+IF(MONTH(K9)=Workings!$F$18,Workings!$C$17,0)</f>
        <v>1.05</v>
      </c>
      <c r="L13" s="45">
        <f>K13+IF(MONTH(L9)=Workings!$F$18,Workings!$C$17,0)</f>
        <v>1.05</v>
      </c>
      <c r="M13" s="45">
        <f>L13+IF(MONTH(M9)=Workings!$F$18,Workings!$C$17,0)</f>
        <v>1.05</v>
      </c>
      <c r="N13" s="45">
        <f>M13+IF(MONTH(N9)=Workings!$F$18,Workings!$C$17,0)</f>
        <v>1.05</v>
      </c>
      <c r="O13" s="45">
        <f>N13+IF(MONTH(O9)=Workings!$F$18,Workings!$C$17,0)</f>
        <v>1.05</v>
      </c>
      <c r="P13" s="45">
        <f>O13+IF(MONTH(P9)=Workings!$F$18,Workings!$C$17,0)</f>
        <v>1.05</v>
      </c>
      <c r="Q13" s="45">
        <f>P13+IF(MONTH(Q9)=Workings!$F$18,Workings!$C$17,0)</f>
        <v>1.05</v>
      </c>
      <c r="R13" s="45">
        <f>Q13+IF(MONTH(R9)=Workings!$F$18,Workings!$C$17,0)</f>
        <v>1.05</v>
      </c>
      <c r="S13" s="45">
        <f>R13+IF(MONTH(S9)=Workings!$F$18,Workings!$C$17,0)</f>
        <v>1.05</v>
      </c>
      <c r="T13" s="45">
        <f>S13+IF(MONTH(T9)=Workings!$F$18,Workings!$C$17,0)</f>
        <v>1.05</v>
      </c>
      <c r="U13" s="45">
        <f>T13+IF(MONTH(U9)=Workings!$F$18,Workings!$C$17,0)</f>
        <v>1.05</v>
      </c>
      <c r="V13" s="45">
        <f>U13+IF(MONTH(V9)=Workings!$F$18,Workings!$C$17,0)</f>
        <v>1.05</v>
      </c>
      <c r="W13" s="45">
        <f>V13+IF(MONTH(W9)=Workings!$F$18,Workings!$C$17,0)</f>
        <v>1.1000000000000001</v>
      </c>
      <c r="X13" s="45">
        <f>W13+IF(MONTH(X9)=Workings!$F$18,Workings!$C$17,0)</f>
        <v>1.1000000000000001</v>
      </c>
      <c r="Y13" s="45">
        <f>X13+IF(MONTH(Y9)=Workings!$F$18,Workings!$C$17,0)</f>
        <v>1.1000000000000001</v>
      </c>
      <c r="Z13" s="45">
        <f>Y13+IF(MONTH(Z9)=Workings!$F$18,Workings!$C$17,0)</f>
        <v>1.1000000000000001</v>
      </c>
      <c r="AA13" s="45">
        <f>Z13+IF(MONTH(AA9)=Workings!$F$18,Workings!$C$17,0)</f>
        <v>1.1000000000000001</v>
      </c>
      <c r="AB13" s="45">
        <f>AA13+IF(MONTH(AB9)=Workings!$F$18,Workings!$C$17,0)</f>
        <v>1.1000000000000001</v>
      </c>
      <c r="AC13" s="45">
        <f>AB13+IF(MONTH(AC9)=Workings!$F$18,Workings!$C$17,0)</f>
        <v>1.1000000000000001</v>
      </c>
      <c r="AD13" s="45">
        <f>AC13+IF(MONTH(AD9)=Workings!$F$18,Workings!$C$17,0)</f>
        <v>1.1000000000000001</v>
      </c>
      <c r="AE13" s="45">
        <f>AD13+IF(MONTH(AE9)=Workings!$F$18,Workings!$C$17,0)</f>
        <v>1.1000000000000001</v>
      </c>
      <c r="AF13" s="45">
        <f>AE13+IF(MONTH(AF9)=Workings!$F$18,Workings!$C$17,0)</f>
        <v>1.1000000000000001</v>
      </c>
      <c r="AG13" s="45">
        <f>AF13+IF(MONTH(AG9)=Workings!$F$18,Workings!$C$17,0)</f>
        <v>1.1000000000000001</v>
      </c>
      <c r="AH13" s="45">
        <f>AG13+IF(MONTH(AH9)=Workings!$F$18,Workings!$C$17,0)</f>
        <v>1.1000000000000001</v>
      </c>
      <c r="AI13" s="45">
        <f>AH13+IF(MONTH(AI9)=Workings!$F$18,Workings!$C$17,0)</f>
        <v>1.1500000000000001</v>
      </c>
      <c r="AJ13" s="45">
        <f>AI13+IF(MONTH(AJ9)=Workings!$F$18,Workings!$C$17,0)</f>
        <v>1.1500000000000001</v>
      </c>
      <c r="AK13" s="45">
        <f>AJ13+IF(MONTH(AK9)=Workings!$F$18,Workings!$C$17,0)</f>
        <v>1.1500000000000001</v>
      </c>
      <c r="AL13" s="45">
        <f>AK13+IF(MONTH(AL9)=Workings!$F$18,Workings!$C$17,0)</f>
        <v>1.1500000000000001</v>
      </c>
      <c r="AM13" s="45">
        <f>AL13+IF(MONTH(AM9)=Workings!$F$18,Workings!$C$17,0)</f>
        <v>1.1500000000000001</v>
      </c>
      <c r="AN13" s="45">
        <f>AM13+IF(MONTH(AN9)=Workings!$F$18,Workings!$C$17,0)</f>
        <v>1.1500000000000001</v>
      </c>
      <c r="AO13" s="45">
        <f>AN13+IF(MONTH(AO9)=Workings!$F$18,Workings!$C$17,0)</f>
        <v>1.1500000000000001</v>
      </c>
      <c r="AP13" s="45">
        <f>AO13+IF(MONTH(AP9)=Workings!$F$18,Workings!$C$17,0)</f>
        <v>1.1500000000000001</v>
      </c>
    </row>
    <row r="14" spans="1:42" s="48" customFormat="1" x14ac:dyDescent="0.45">
      <c r="A14" s="47" t="s">
        <v>166</v>
      </c>
      <c r="B14" s="48" t="s">
        <v>29</v>
      </c>
      <c r="C14" s="45">
        <f>ROUND(Workings!$C$14*C13,2)/IF(Workings!$C$15="yes",1.2,1)</f>
        <v>5</v>
      </c>
      <c r="D14" s="45">
        <f>ROUND(Workings!$C$14*D13,2)/IF(Workings!$C$15="yes",1.2,1)</f>
        <v>5</v>
      </c>
      <c r="E14" s="45">
        <f>ROUND(Workings!$C$14*E13,2)/IF(Workings!$C$15="yes",1.2,1)</f>
        <v>5</v>
      </c>
      <c r="F14" s="45">
        <f>ROUND(Workings!$C$14*F13,2)/IF(Workings!$C$15="yes",1.2,1)</f>
        <v>5</v>
      </c>
      <c r="G14" s="45">
        <f>ROUND(Workings!$C$14*G13,2)/IF(Workings!$C$15="yes",1.2,1)</f>
        <v>5</v>
      </c>
      <c r="H14" s="45">
        <f>ROUND(Workings!$C$14*H13,2)/IF(Workings!$C$15="yes",1.2,1)</f>
        <v>5</v>
      </c>
      <c r="I14" s="45">
        <f>ROUND(Workings!$C$14*I13,2)/IF(Workings!$C$15="yes",1.2,1)</f>
        <v>5</v>
      </c>
      <c r="J14" s="45">
        <f>ROUND(Workings!$C$14*J13,2)/IF(Workings!$C$15="yes",1.2,1)</f>
        <v>5</v>
      </c>
      <c r="K14" s="45">
        <f>ROUND(Workings!$C$14*K13,2)/IF(Workings!$C$15="yes",1.2,1)</f>
        <v>5.25</v>
      </c>
      <c r="L14" s="45">
        <f>ROUND(Workings!$C$14*L13,2)/IF(Workings!$C$15="yes",1.2,1)</f>
        <v>5.25</v>
      </c>
      <c r="M14" s="45">
        <f>ROUND(Workings!$C$14*M13,2)/IF(Workings!$C$15="yes",1.2,1)</f>
        <v>5.25</v>
      </c>
      <c r="N14" s="45">
        <f>ROUND(Workings!$C$14*N13,2)/IF(Workings!$C$15="yes",1.2,1)</f>
        <v>5.25</v>
      </c>
      <c r="O14" s="45">
        <f>ROUND(Workings!$C$14*O13,2)/IF(Workings!$C$15="yes",1.2,1)</f>
        <v>5.25</v>
      </c>
      <c r="P14" s="45">
        <f>ROUND(Workings!$C$14*P13,2)/IF(Workings!$C$15="yes",1.2,1)</f>
        <v>5.25</v>
      </c>
      <c r="Q14" s="45">
        <f>ROUND(Workings!$C$14*Q13,2)/IF(Workings!$C$15="yes",1.2,1)</f>
        <v>5.25</v>
      </c>
      <c r="R14" s="45">
        <f>ROUND(Workings!$C$14*R13,2)/IF(Workings!$C$15="yes",1.2,1)</f>
        <v>5.25</v>
      </c>
      <c r="S14" s="45">
        <f>ROUND(Workings!$C$14*S13,2)/IF(Workings!$C$15="yes",1.2,1)</f>
        <v>5.25</v>
      </c>
      <c r="T14" s="45">
        <f>ROUND(Workings!$C$14*T13,2)/IF(Workings!$C$15="yes",1.2,1)</f>
        <v>5.25</v>
      </c>
      <c r="U14" s="45">
        <f>ROUND(Workings!$C$14*U13,2)/IF(Workings!$C$15="yes",1.2,1)</f>
        <v>5.25</v>
      </c>
      <c r="V14" s="45">
        <f>ROUND(Workings!$C$14*V13,2)/IF(Workings!$C$15="yes",1.2,1)</f>
        <v>5.25</v>
      </c>
      <c r="W14" s="45">
        <f>ROUND(Workings!$C$14*W13,2)/IF(Workings!$C$15="yes",1.2,1)</f>
        <v>5.5</v>
      </c>
      <c r="X14" s="45">
        <f>ROUND(Workings!$C$14*X13,2)/IF(Workings!$C$15="yes",1.2,1)</f>
        <v>5.5</v>
      </c>
      <c r="Y14" s="45">
        <f>ROUND(Workings!$C$14*Y13,2)/IF(Workings!$C$15="yes",1.2,1)</f>
        <v>5.5</v>
      </c>
      <c r="Z14" s="45">
        <f>ROUND(Workings!$C$14*Z13,2)/IF(Workings!$C$15="yes",1.2,1)</f>
        <v>5.5</v>
      </c>
      <c r="AA14" s="45">
        <f>ROUND(Workings!$C$14*AA13,2)/IF(Workings!$C$15="yes",1.2,1)</f>
        <v>5.5</v>
      </c>
      <c r="AB14" s="45">
        <f>ROUND(Workings!$C$14*AB13,2)/IF(Workings!$C$15="yes",1.2,1)</f>
        <v>5.5</v>
      </c>
      <c r="AC14" s="45">
        <f>ROUND(Workings!$C$14*AC13,2)/IF(Workings!$C$15="yes",1.2,1)</f>
        <v>5.5</v>
      </c>
      <c r="AD14" s="45">
        <f>ROUND(Workings!$C$14*AD13,2)/IF(Workings!$C$15="yes",1.2,1)</f>
        <v>5.5</v>
      </c>
      <c r="AE14" s="45">
        <f>ROUND(Workings!$C$14*AE13,2)/IF(Workings!$C$15="yes",1.2,1)</f>
        <v>5.5</v>
      </c>
      <c r="AF14" s="45">
        <f>ROUND(Workings!$C$14*AF13,2)/IF(Workings!$C$15="yes",1.2,1)</f>
        <v>5.5</v>
      </c>
      <c r="AG14" s="45">
        <f>ROUND(Workings!$C$14*AG13,2)/IF(Workings!$C$15="yes",1.2,1)</f>
        <v>5.5</v>
      </c>
      <c r="AH14" s="45">
        <f>ROUND(Workings!$C$14*AH13,2)/IF(Workings!$C$15="yes",1.2,1)</f>
        <v>5.5</v>
      </c>
      <c r="AI14" s="45">
        <f>ROUND(Workings!$C$14*AI13,2)/IF(Workings!$C$15="yes",1.2,1)</f>
        <v>5.75</v>
      </c>
      <c r="AJ14" s="45">
        <f>ROUND(Workings!$C$14*AJ13,2)/IF(Workings!$C$15="yes",1.2,1)</f>
        <v>5.75</v>
      </c>
      <c r="AK14" s="45">
        <f>ROUND(Workings!$C$14*AK13,2)/IF(Workings!$C$15="yes",1.2,1)</f>
        <v>5.75</v>
      </c>
      <c r="AL14" s="45">
        <f>ROUND(Workings!$C$14*AL13,2)/IF(Workings!$C$15="yes",1.2,1)</f>
        <v>5.75</v>
      </c>
      <c r="AM14" s="45">
        <f>ROUND(Workings!$C$14*AM13,2)/IF(Workings!$C$15="yes",1.2,1)</f>
        <v>5.75</v>
      </c>
      <c r="AN14" s="45">
        <f>ROUND(Workings!$C$14*AN13,2)/IF(Workings!$C$15="yes",1.2,1)</f>
        <v>5.75</v>
      </c>
      <c r="AO14" s="45">
        <f>ROUND(Workings!$C$14*AO13,2)/IF(Workings!$C$15="yes",1.2,1)</f>
        <v>5.75</v>
      </c>
      <c r="AP14" s="45">
        <f>ROUND(Workings!$C$14*AP13,2)/IF(Workings!$C$15="yes",1.2,1)</f>
        <v>5.75</v>
      </c>
    </row>
    <row r="16" spans="1:42" s="9" customFormat="1" x14ac:dyDescent="0.45">
      <c r="A16" t="s">
        <v>167</v>
      </c>
      <c r="B16" s="9" t="s">
        <v>29</v>
      </c>
      <c r="C16" s="9">
        <f t="shared" ref="C16:AP16" si="2">C12*C14</f>
        <v>5100</v>
      </c>
      <c r="D16" s="9">
        <f t="shared" si="2"/>
        <v>5200</v>
      </c>
      <c r="E16" s="9">
        <f t="shared" si="2"/>
        <v>5305</v>
      </c>
      <c r="F16" s="9">
        <f t="shared" si="2"/>
        <v>5410</v>
      </c>
      <c r="G16" s="9">
        <f t="shared" si="2"/>
        <v>5520</v>
      </c>
      <c r="H16" s="9">
        <f t="shared" si="2"/>
        <v>5630</v>
      </c>
      <c r="I16" s="9">
        <f t="shared" si="2"/>
        <v>5745</v>
      </c>
      <c r="J16" s="9">
        <f t="shared" si="2"/>
        <v>5860</v>
      </c>
      <c r="K16" s="9">
        <f t="shared" si="2"/>
        <v>6273.75</v>
      </c>
      <c r="L16" s="9">
        <f t="shared" si="2"/>
        <v>6399.75</v>
      </c>
      <c r="M16" s="9">
        <f t="shared" si="2"/>
        <v>6525.75</v>
      </c>
      <c r="N16" s="9">
        <f t="shared" si="2"/>
        <v>6657</v>
      </c>
      <c r="O16" s="9">
        <f t="shared" si="2"/>
        <v>6793.5</v>
      </c>
      <c r="P16" s="9">
        <f t="shared" si="2"/>
        <v>6924.75</v>
      </c>
      <c r="Q16" s="9">
        <f t="shared" si="2"/>
        <v>7066.5</v>
      </c>
      <c r="R16" s="9">
        <f t="shared" si="2"/>
        <v>7208.25</v>
      </c>
      <c r="S16" s="9">
        <f t="shared" si="2"/>
        <v>7350</v>
      </c>
      <c r="T16" s="9">
        <f t="shared" si="2"/>
        <v>7497</v>
      </c>
      <c r="U16" s="9">
        <f t="shared" si="2"/>
        <v>7649.25</v>
      </c>
      <c r="V16" s="9">
        <f t="shared" si="2"/>
        <v>7801.5</v>
      </c>
      <c r="W16" s="9">
        <f t="shared" si="2"/>
        <v>8338</v>
      </c>
      <c r="X16" s="9">
        <f t="shared" si="2"/>
        <v>8503</v>
      </c>
      <c r="Y16" s="9">
        <f t="shared" si="2"/>
        <v>8673.5</v>
      </c>
      <c r="Z16" s="9">
        <f t="shared" si="2"/>
        <v>8844</v>
      </c>
      <c r="AA16" s="9">
        <f t="shared" si="2"/>
        <v>9025.5</v>
      </c>
      <c r="AB16" s="9">
        <f t="shared" si="2"/>
        <v>9201.5</v>
      </c>
      <c r="AC16" s="9">
        <f t="shared" si="2"/>
        <v>9388.5</v>
      </c>
      <c r="AD16" s="9">
        <f t="shared" si="2"/>
        <v>9575.5</v>
      </c>
      <c r="AE16" s="9">
        <f t="shared" si="2"/>
        <v>9768</v>
      </c>
      <c r="AF16" s="9">
        <f t="shared" si="2"/>
        <v>9960.5</v>
      </c>
      <c r="AG16" s="9">
        <f t="shared" si="2"/>
        <v>10164</v>
      </c>
      <c r="AH16" s="9">
        <f t="shared" si="2"/>
        <v>10367.5</v>
      </c>
      <c r="AI16" s="9">
        <f t="shared" si="2"/>
        <v>11051.5</v>
      </c>
      <c r="AJ16" s="9">
        <f t="shared" si="2"/>
        <v>11275.75</v>
      </c>
      <c r="AK16" s="9">
        <f t="shared" si="2"/>
        <v>11500</v>
      </c>
      <c r="AL16" s="9">
        <f t="shared" si="2"/>
        <v>11730</v>
      </c>
      <c r="AM16" s="9">
        <f t="shared" si="2"/>
        <v>11965.75</v>
      </c>
      <c r="AN16" s="9">
        <f t="shared" si="2"/>
        <v>12201.5</v>
      </c>
      <c r="AO16" s="9">
        <f t="shared" si="2"/>
        <v>12448.75</v>
      </c>
      <c r="AP16" s="9">
        <f t="shared" si="2"/>
        <v>12696</v>
      </c>
    </row>
    <row r="18" spans="1:42" s="47" customFormat="1" x14ac:dyDescent="0.45">
      <c r="A18" s="47" t="s">
        <v>168</v>
      </c>
      <c r="B18" s="49">
        <v>1</v>
      </c>
      <c r="C18" s="45">
        <f>B18+IF(MONTH(C9)=Workings!$F$30,Workings!$C$25,0)</f>
        <v>1</v>
      </c>
      <c r="D18" s="45">
        <f>C18+IF(MONTH(D9)=Workings!$F$30,Workings!$C$25,0)</f>
        <v>1</v>
      </c>
      <c r="E18" s="45">
        <f>D18+IF(MONTH(E9)=Workings!$F$30,Workings!$C$25,0)</f>
        <v>1</v>
      </c>
      <c r="F18" s="45">
        <f>E18+IF(MONTH(F9)=Workings!$F$30,Workings!$C$25,0)</f>
        <v>1</v>
      </c>
      <c r="G18" s="45">
        <f>F18+IF(MONTH(G9)=Workings!$F$30,Workings!$C$25,0)</f>
        <v>1.03</v>
      </c>
      <c r="H18" s="45">
        <f>G18+IF(MONTH(H9)=Workings!$F$30,Workings!$C$25,0)</f>
        <v>1.03</v>
      </c>
      <c r="I18" s="45">
        <f>H18+IF(MONTH(I9)=Workings!$F$30,Workings!$C$25,0)</f>
        <v>1.03</v>
      </c>
      <c r="J18" s="45">
        <f>I18+IF(MONTH(J9)=Workings!$F$30,Workings!$C$25,0)</f>
        <v>1.03</v>
      </c>
      <c r="K18" s="45">
        <f>J18+IF(MONTH(K9)=Workings!$F$30,Workings!$C$25,0)</f>
        <v>1.03</v>
      </c>
      <c r="L18" s="45">
        <f>K18+IF(MONTH(L9)=Workings!$F$30,Workings!$C$25,0)</f>
        <v>1.03</v>
      </c>
      <c r="M18" s="45">
        <f>L18+IF(MONTH(M9)=Workings!$F$30,Workings!$C$25,0)</f>
        <v>1.03</v>
      </c>
      <c r="N18" s="45">
        <f>M18+IF(MONTH(N9)=Workings!$F$30,Workings!$C$25,0)</f>
        <v>1.03</v>
      </c>
      <c r="O18" s="45">
        <f>N18+IF(MONTH(O9)=Workings!$F$30,Workings!$C$25,0)</f>
        <v>1.03</v>
      </c>
      <c r="P18" s="45">
        <f>O18+IF(MONTH(P9)=Workings!$F$30,Workings!$C$25,0)</f>
        <v>1.03</v>
      </c>
      <c r="Q18" s="45">
        <f>P18+IF(MONTH(Q9)=Workings!$F$30,Workings!$C$25,0)</f>
        <v>1.03</v>
      </c>
      <c r="R18" s="45">
        <f>Q18+IF(MONTH(R9)=Workings!$F$30,Workings!$C$25,0)</f>
        <v>1.03</v>
      </c>
      <c r="S18" s="45">
        <f>R18+IF(MONTH(S9)=Workings!$F$30,Workings!$C$25,0)</f>
        <v>1.06</v>
      </c>
      <c r="T18" s="45">
        <f>S18+IF(MONTH(T9)=Workings!$F$30,Workings!$C$25,0)</f>
        <v>1.06</v>
      </c>
      <c r="U18" s="45">
        <f>T18+IF(MONTH(U9)=Workings!$F$30,Workings!$C$25,0)</f>
        <v>1.06</v>
      </c>
      <c r="V18" s="45">
        <f>U18+IF(MONTH(V9)=Workings!$F$30,Workings!$C$25,0)</f>
        <v>1.06</v>
      </c>
      <c r="W18" s="45">
        <f>V18+IF(MONTH(W9)=Workings!$F$30,Workings!$C$25,0)</f>
        <v>1.06</v>
      </c>
      <c r="X18" s="45">
        <f>W18+IF(MONTH(X9)=Workings!$F$30,Workings!$C$25,0)</f>
        <v>1.06</v>
      </c>
      <c r="Y18" s="45">
        <f>X18+IF(MONTH(Y9)=Workings!$F$30,Workings!$C$25,0)</f>
        <v>1.06</v>
      </c>
      <c r="Z18" s="45">
        <f>Y18+IF(MONTH(Z9)=Workings!$F$30,Workings!$C$25,0)</f>
        <v>1.06</v>
      </c>
      <c r="AA18" s="45">
        <f>Z18+IF(MONTH(AA9)=Workings!$F$30,Workings!$C$25,0)</f>
        <v>1.06</v>
      </c>
      <c r="AB18" s="45">
        <f>AA18+IF(MONTH(AB9)=Workings!$F$30,Workings!$C$25,0)</f>
        <v>1.06</v>
      </c>
      <c r="AC18" s="45">
        <f>AB18+IF(MONTH(AC9)=Workings!$F$30,Workings!$C$25,0)</f>
        <v>1.06</v>
      </c>
      <c r="AD18" s="45">
        <f>AC18+IF(MONTH(AD9)=Workings!$F$30,Workings!$C$25,0)</f>
        <v>1.06</v>
      </c>
      <c r="AE18" s="45">
        <f>AD18+IF(MONTH(AE9)=Workings!$F$30,Workings!$C$25,0)</f>
        <v>1.0900000000000001</v>
      </c>
      <c r="AF18" s="45">
        <f>AE18+IF(MONTH(AF9)=Workings!$F$30,Workings!$C$25,0)</f>
        <v>1.0900000000000001</v>
      </c>
      <c r="AG18" s="45">
        <f>AF18+IF(MONTH(AG9)=Workings!$F$30,Workings!$C$25,0)</f>
        <v>1.0900000000000001</v>
      </c>
      <c r="AH18" s="45">
        <f>AG18+IF(MONTH(AH9)=Workings!$F$30,Workings!$C$25,0)</f>
        <v>1.0900000000000001</v>
      </c>
      <c r="AI18" s="45">
        <f>AH18+IF(MONTH(AI9)=Workings!$F$30,Workings!$C$25,0)</f>
        <v>1.0900000000000001</v>
      </c>
      <c r="AJ18" s="45">
        <f>AI18+IF(MONTH(AJ9)=Workings!$F$30,Workings!$C$25,0)</f>
        <v>1.0900000000000001</v>
      </c>
      <c r="AK18" s="45">
        <f>AJ18+IF(MONTH(AK9)=Workings!$F$30,Workings!$C$25,0)</f>
        <v>1.0900000000000001</v>
      </c>
      <c r="AL18" s="45">
        <f>AK18+IF(MONTH(AL9)=Workings!$F$30,Workings!$C$25,0)</f>
        <v>1.0900000000000001</v>
      </c>
      <c r="AM18" s="45">
        <f>AL18+IF(MONTH(AM9)=Workings!$F$30,Workings!$C$25,0)</f>
        <v>1.0900000000000001</v>
      </c>
      <c r="AN18" s="45">
        <f>AM18+IF(MONTH(AN9)=Workings!$F$30,Workings!$C$25,0)</f>
        <v>1.0900000000000001</v>
      </c>
      <c r="AO18" s="45">
        <f>AN18+IF(MONTH(AO9)=Workings!$F$30,Workings!$C$25,0)</f>
        <v>1.0900000000000001</v>
      </c>
      <c r="AP18" s="45">
        <f>AO18+IF(MONTH(AP9)=Workings!$F$30,Workings!$C$25,0)</f>
        <v>1.0900000000000001</v>
      </c>
    </row>
    <row r="19" spans="1:42" x14ac:dyDescent="0.45">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row>
    <row r="20" spans="1:42" s="47" customFormat="1" x14ac:dyDescent="0.45">
      <c r="A20" s="47" t="s">
        <v>169</v>
      </c>
      <c r="B20" s="47" t="s">
        <v>29</v>
      </c>
      <c r="C20" s="45">
        <f>Workings!$C19*C18/IF(Workings!$C$15="Yes",1.2,1)</f>
        <v>3.5</v>
      </c>
      <c r="D20" s="45">
        <f>Workings!$C19*D18/IF(Workings!$C$15="Yes",1.2,1)</f>
        <v>3.5</v>
      </c>
      <c r="E20" s="45">
        <f>Workings!$C19*E18/IF(Workings!$C$15="Yes",1.2,1)</f>
        <v>3.5</v>
      </c>
      <c r="F20" s="45">
        <f>Workings!$C19*F18/IF(Workings!$C$15="Yes",1.2,1)</f>
        <v>3.5</v>
      </c>
      <c r="G20" s="45">
        <f>Workings!$C19*G18/IF(Workings!$C$15="Yes",1.2,1)</f>
        <v>3.605</v>
      </c>
      <c r="H20" s="45">
        <f>Workings!$C19*H18/IF(Workings!$C$15="Yes",1.2,1)</f>
        <v>3.605</v>
      </c>
      <c r="I20" s="45">
        <f>Workings!$C19*I18/IF(Workings!$C$15="Yes",1.2,1)</f>
        <v>3.605</v>
      </c>
      <c r="J20" s="45">
        <f>Workings!$C19*J18/IF(Workings!$C$15="Yes",1.2,1)</f>
        <v>3.605</v>
      </c>
      <c r="K20" s="45">
        <f>Workings!$C19*K18/IF(Workings!$C$15="Yes",1.2,1)</f>
        <v>3.605</v>
      </c>
      <c r="L20" s="45">
        <f>Workings!$C19*L18/IF(Workings!$C$15="Yes",1.2,1)</f>
        <v>3.605</v>
      </c>
      <c r="M20" s="45">
        <f>Workings!$C19*M18/IF(Workings!$C$15="Yes",1.2,1)</f>
        <v>3.605</v>
      </c>
      <c r="N20" s="45">
        <f>Workings!$C19*N18/IF(Workings!$C$15="Yes",1.2,1)</f>
        <v>3.605</v>
      </c>
      <c r="O20" s="45">
        <f>Workings!$C19*O18/IF(Workings!$C$15="Yes",1.2,1)</f>
        <v>3.605</v>
      </c>
      <c r="P20" s="45">
        <f>Workings!$C19*P18/IF(Workings!$C$15="Yes",1.2,1)</f>
        <v>3.605</v>
      </c>
      <c r="Q20" s="45">
        <f>Workings!$C19*Q18/IF(Workings!$C$15="Yes",1.2,1)</f>
        <v>3.605</v>
      </c>
      <c r="R20" s="45">
        <f>Workings!$C19*R18/IF(Workings!$C$15="Yes",1.2,1)</f>
        <v>3.605</v>
      </c>
      <c r="S20" s="45">
        <f>Workings!$C19*S18/IF(Workings!$C$15="Yes",1.2,1)</f>
        <v>3.71</v>
      </c>
      <c r="T20" s="45">
        <f>Workings!$C19*T18/IF(Workings!$C$15="Yes",1.2,1)</f>
        <v>3.71</v>
      </c>
      <c r="U20" s="45">
        <f>Workings!$C19*U18/IF(Workings!$C$15="Yes",1.2,1)</f>
        <v>3.71</v>
      </c>
      <c r="V20" s="45">
        <f>Workings!$C19*V18/IF(Workings!$C$15="Yes",1.2,1)</f>
        <v>3.71</v>
      </c>
      <c r="W20" s="45">
        <f>Workings!$C19*W18/IF(Workings!$C$15="Yes",1.2,1)</f>
        <v>3.71</v>
      </c>
      <c r="X20" s="45">
        <f>Workings!$C19*X18/IF(Workings!$C$15="Yes",1.2,1)</f>
        <v>3.71</v>
      </c>
      <c r="Y20" s="45">
        <f>Workings!$C19*Y18/IF(Workings!$C$15="Yes",1.2,1)</f>
        <v>3.71</v>
      </c>
      <c r="Z20" s="45">
        <f>Workings!$C19*Z18/IF(Workings!$C$15="Yes",1.2,1)</f>
        <v>3.71</v>
      </c>
      <c r="AA20" s="45">
        <f>Workings!$C19*AA18/IF(Workings!$C$15="Yes",1.2,1)</f>
        <v>3.71</v>
      </c>
      <c r="AB20" s="45">
        <f>Workings!$C19*AB18/IF(Workings!$C$15="Yes",1.2,1)</f>
        <v>3.71</v>
      </c>
      <c r="AC20" s="45">
        <f>Workings!$C19*AC18/IF(Workings!$C$15="Yes",1.2,1)</f>
        <v>3.71</v>
      </c>
      <c r="AD20" s="45">
        <f>Workings!$C19*AD18/IF(Workings!$C$15="Yes",1.2,1)</f>
        <v>3.71</v>
      </c>
      <c r="AE20" s="45">
        <f>Workings!$C19*AE18/IF(Workings!$C$15="Yes",1.2,1)</f>
        <v>3.8150000000000004</v>
      </c>
      <c r="AF20" s="45">
        <f>Workings!$C19*AF18/IF(Workings!$C$15="Yes",1.2,1)</f>
        <v>3.8150000000000004</v>
      </c>
      <c r="AG20" s="45">
        <f>Workings!$C19*AG18/IF(Workings!$C$15="Yes",1.2,1)</f>
        <v>3.8150000000000004</v>
      </c>
      <c r="AH20" s="45">
        <f>Workings!$C19*AH18/IF(Workings!$C$15="Yes",1.2,1)</f>
        <v>3.8150000000000004</v>
      </c>
      <c r="AI20" s="45">
        <f>Workings!$C19*AI18/IF(Workings!$C$15="Yes",1.2,1)</f>
        <v>3.8150000000000004</v>
      </c>
      <c r="AJ20" s="45">
        <f>Workings!$C19*AJ18/IF(Workings!$C$15="Yes",1.2,1)</f>
        <v>3.8150000000000004</v>
      </c>
      <c r="AK20" s="45">
        <f>Workings!$C19*AK18/IF(Workings!$C$15="Yes",1.2,1)</f>
        <v>3.8150000000000004</v>
      </c>
      <c r="AL20" s="45">
        <f>Workings!$C19*AL18/IF(Workings!$C$15="Yes",1.2,1)</f>
        <v>3.8150000000000004</v>
      </c>
      <c r="AM20" s="45">
        <f>Workings!$C19*AM18/IF(Workings!$C$15="Yes",1.2,1)</f>
        <v>3.8150000000000004</v>
      </c>
      <c r="AN20" s="45">
        <f>Workings!$C19*AN18/IF(Workings!$C$15="Yes",1.2,1)</f>
        <v>3.8150000000000004</v>
      </c>
      <c r="AO20" s="45">
        <f>Workings!$C19*AO18/IF(Workings!$C$15="Yes",1.2,1)</f>
        <v>3.8150000000000004</v>
      </c>
      <c r="AP20" s="45">
        <f>Workings!$C19*AP18/IF(Workings!$C$15="Yes",1.2,1)</f>
        <v>3.8150000000000004</v>
      </c>
    </row>
    <row r="21" spans="1:42" s="47" customFormat="1" x14ac:dyDescent="0.45">
      <c r="A21" s="47" t="s">
        <v>170</v>
      </c>
      <c r="B21" s="47" t="s">
        <v>56</v>
      </c>
      <c r="C21" s="46">
        <f t="shared" ref="C21:AP21" si="3">C12</f>
        <v>1020</v>
      </c>
      <c r="D21" s="46">
        <f t="shared" si="3"/>
        <v>1040</v>
      </c>
      <c r="E21" s="46">
        <f t="shared" si="3"/>
        <v>1061</v>
      </c>
      <c r="F21" s="46">
        <f t="shared" si="3"/>
        <v>1082</v>
      </c>
      <c r="G21" s="46">
        <f t="shared" si="3"/>
        <v>1104</v>
      </c>
      <c r="H21" s="46">
        <f t="shared" si="3"/>
        <v>1126</v>
      </c>
      <c r="I21" s="46">
        <f t="shared" si="3"/>
        <v>1149</v>
      </c>
      <c r="J21" s="46">
        <f t="shared" si="3"/>
        <v>1172</v>
      </c>
      <c r="K21" s="46">
        <f t="shared" si="3"/>
        <v>1195</v>
      </c>
      <c r="L21" s="46">
        <f t="shared" si="3"/>
        <v>1219</v>
      </c>
      <c r="M21" s="46">
        <f t="shared" si="3"/>
        <v>1243</v>
      </c>
      <c r="N21" s="46">
        <f t="shared" si="3"/>
        <v>1268</v>
      </c>
      <c r="O21" s="46">
        <f t="shared" si="3"/>
        <v>1294</v>
      </c>
      <c r="P21" s="46">
        <f t="shared" si="3"/>
        <v>1319</v>
      </c>
      <c r="Q21" s="46">
        <f t="shared" si="3"/>
        <v>1346</v>
      </c>
      <c r="R21" s="46">
        <f t="shared" si="3"/>
        <v>1373</v>
      </c>
      <c r="S21" s="46">
        <f t="shared" si="3"/>
        <v>1400</v>
      </c>
      <c r="T21" s="46">
        <f t="shared" si="3"/>
        <v>1428</v>
      </c>
      <c r="U21" s="46">
        <f t="shared" si="3"/>
        <v>1457</v>
      </c>
      <c r="V21" s="46">
        <f t="shared" si="3"/>
        <v>1486</v>
      </c>
      <c r="W21" s="46">
        <f t="shared" si="3"/>
        <v>1516</v>
      </c>
      <c r="X21" s="46">
        <f t="shared" si="3"/>
        <v>1546</v>
      </c>
      <c r="Y21" s="46">
        <f t="shared" si="3"/>
        <v>1577</v>
      </c>
      <c r="Z21" s="46">
        <f t="shared" si="3"/>
        <v>1608</v>
      </c>
      <c r="AA21" s="46">
        <f t="shared" si="3"/>
        <v>1641</v>
      </c>
      <c r="AB21" s="46">
        <f t="shared" si="3"/>
        <v>1673</v>
      </c>
      <c r="AC21" s="46">
        <f t="shared" si="3"/>
        <v>1707</v>
      </c>
      <c r="AD21" s="46">
        <f t="shared" si="3"/>
        <v>1741</v>
      </c>
      <c r="AE21" s="46">
        <f t="shared" si="3"/>
        <v>1776</v>
      </c>
      <c r="AF21" s="46">
        <f t="shared" si="3"/>
        <v>1811</v>
      </c>
      <c r="AG21" s="46">
        <f t="shared" si="3"/>
        <v>1848</v>
      </c>
      <c r="AH21" s="46">
        <f t="shared" si="3"/>
        <v>1885</v>
      </c>
      <c r="AI21" s="46">
        <f t="shared" si="3"/>
        <v>1922</v>
      </c>
      <c r="AJ21" s="46">
        <f t="shared" si="3"/>
        <v>1961</v>
      </c>
      <c r="AK21" s="46">
        <f t="shared" si="3"/>
        <v>2000</v>
      </c>
      <c r="AL21" s="46">
        <f t="shared" si="3"/>
        <v>2040</v>
      </c>
      <c r="AM21" s="46">
        <f t="shared" si="3"/>
        <v>2081</v>
      </c>
      <c r="AN21" s="46">
        <f t="shared" si="3"/>
        <v>2122</v>
      </c>
      <c r="AO21" s="46">
        <f t="shared" si="3"/>
        <v>2165</v>
      </c>
      <c r="AP21" s="46">
        <f t="shared" si="3"/>
        <v>2208</v>
      </c>
    </row>
    <row r="22" spans="1:42" x14ac:dyDescent="0.45">
      <c r="A22" t="s">
        <v>130</v>
      </c>
      <c r="B22" t="s">
        <v>29</v>
      </c>
      <c r="C22" s="13">
        <f t="shared" ref="C22" si="4">C20*C21</f>
        <v>3570</v>
      </c>
      <c r="D22" s="13">
        <f t="shared" ref="D22:AP22" si="5">D20*D21</f>
        <v>3640</v>
      </c>
      <c r="E22" s="13">
        <f t="shared" si="5"/>
        <v>3713.5</v>
      </c>
      <c r="F22" s="13">
        <f t="shared" si="5"/>
        <v>3787</v>
      </c>
      <c r="G22" s="13">
        <f t="shared" si="5"/>
        <v>3979.92</v>
      </c>
      <c r="H22" s="13">
        <f t="shared" si="5"/>
        <v>4059.23</v>
      </c>
      <c r="I22" s="13">
        <f t="shared" si="5"/>
        <v>4142.1449999999995</v>
      </c>
      <c r="J22" s="13">
        <f t="shared" si="5"/>
        <v>4225.0600000000004</v>
      </c>
      <c r="K22" s="13">
        <f t="shared" si="5"/>
        <v>4307.9750000000004</v>
      </c>
      <c r="L22" s="13">
        <f t="shared" si="5"/>
        <v>4394.4949999999999</v>
      </c>
      <c r="M22" s="13">
        <f t="shared" si="5"/>
        <v>4481.0150000000003</v>
      </c>
      <c r="N22" s="13">
        <f t="shared" si="5"/>
        <v>4571.1400000000003</v>
      </c>
      <c r="O22" s="13">
        <f t="shared" si="5"/>
        <v>4664.87</v>
      </c>
      <c r="P22" s="13">
        <f t="shared" si="5"/>
        <v>4754.9949999999999</v>
      </c>
      <c r="Q22" s="13">
        <f t="shared" si="5"/>
        <v>4852.33</v>
      </c>
      <c r="R22" s="13">
        <f t="shared" si="5"/>
        <v>4949.665</v>
      </c>
      <c r="S22" s="13">
        <f t="shared" si="5"/>
        <v>5194</v>
      </c>
      <c r="T22" s="13">
        <f t="shared" si="5"/>
        <v>5297.88</v>
      </c>
      <c r="U22" s="13">
        <f t="shared" si="5"/>
        <v>5405.47</v>
      </c>
      <c r="V22" s="13">
        <f t="shared" si="5"/>
        <v>5513.06</v>
      </c>
      <c r="W22" s="13">
        <f t="shared" si="5"/>
        <v>5624.36</v>
      </c>
      <c r="X22" s="13">
        <f t="shared" si="5"/>
        <v>5735.66</v>
      </c>
      <c r="Y22" s="13">
        <f t="shared" si="5"/>
        <v>5850.67</v>
      </c>
      <c r="Z22" s="13">
        <f t="shared" si="5"/>
        <v>5965.68</v>
      </c>
      <c r="AA22" s="13">
        <f t="shared" si="5"/>
        <v>6088.11</v>
      </c>
      <c r="AB22" s="13">
        <f t="shared" si="5"/>
        <v>6206.83</v>
      </c>
      <c r="AC22" s="13">
        <f t="shared" si="5"/>
        <v>6332.97</v>
      </c>
      <c r="AD22" s="13">
        <f t="shared" si="5"/>
        <v>6459.11</v>
      </c>
      <c r="AE22" s="13">
        <f t="shared" si="5"/>
        <v>6775.4400000000005</v>
      </c>
      <c r="AF22" s="13">
        <f t="shared" si="5"/>
        <v>6908.9650000000011</v>
      </c>
      <c r="AG22" s="13">
        <f t="shared" si="5"/>
        <v>7050.1200000000008</v>
      </c>
      <c r="AH22" s="13">
        <f t="shared" si="5"/>
        <v>7191.2750000000005</v>
      </c>
      <c r="AI22" s="13">
        <f t="shared" si="5"/>
        <v>7332.4300000000012</v>
      </c>
      <c r="AJ22" s="13">
        <f t="shared" si="5"/>
        <v>7481.2150000000011</v>
      </c>
      <c r="AK22" s="13">
        <f t="shared" si="5"/>
        <v>7630.0000000000009</v>
      </c>
      <c r="AL22" s="13">
        <f t="shared" si="5"/>
        <v>7782.6</v>
      </c>
      <c r="AM22" s="13">
        <f t="shared" si="5"/>
        <v>7939.0150000000012</v>
      </c>
      <c r="AN22" s="13">
        <f t="shared" si="5"/>
        <v>8095.4300000000012</v>
      </c>
      <c r="AO22" s="13">
        <f t="shared" si="5"/>
        <v>8259.4750000000004</v>
      </c>
      <c r="AP22" s="13">
        <f t="shared" si="5"/>
        <v>8423.52</v>
      </c>
    </row>
    <row r="23" spans="1:42" x14ac:dyDescent="0.45">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row>
    <row r="24" spans="1:42" x14ac:dyDescent="0.45">
      <c r="A24" t="s">
        <v>171</v>
      </c>
      <c r="B24" t="s">
        <v>29</v>
      </c>
      <c r="C24" s="8">
        <f>C16-C22</f>
        <v>1530</v>
      </c>
      <c r="D24" s="8">
        <f t="shared" ref="D24:AP24" si="6">D16-D22</f>
        <v>1560</v>
      </c>
      <c r="E24" s="8">
        <f t="shared" si="6"/>
        <v>1591.5</v>
      </c>
      <c r="F24" s="8">
        <f t="shared" si="6"/>
        <v>1623</v>
      </c>
      <c r="G24" s="8">
        <f t="shared" si="6"/>
        <v>1540.08</v>
      </c>
      <c r="H24" s="8">
        <f t="shared" si="6"/>
        <v>1570.77</v>
      </c>
      <c r="I24" s="8">
        <f t="shared" si="6"/>
        <v>1602.8550000000005</v>
      </c>
      <c r="J24" s="8">
        <f t="shared" si="6"/>
        <v>1634.9399999999996</v>
      </c>
      <c r="K24" s="8">
        <f t="shared" si="6"/>
        <v>1965.7749999999996</v>
      </c>
      <c r="L24" s="8">
        <f t="shared" si="6"/>
        <v>2005.2550000000001</v>
      </c>
      <c r="M24" s="8">
        <f t="shared" si="6"/>
        <v>2044.7349999999997</v>
      </c>
      <c r="N24" s="8">
        <f t="shared" si="6"/>
        <v>2085.8599999999997</v>
      </c>
      <c r="O24" s="8">
        <f t="shared" si="6"/>
        <v>2128.63</v>
      </c>
      <c r="P24" s="8">
        <f t="shared" si="6"/>
        <v>2169.7550000000001</v>
      </c>
      <c r="Q24" s="8">
        <f t="shared" si="6"/>
        <v>2214.17</v>
      </c>
      <c r="R24" s="8">
        <f t="shared" si="6"/>
        <v>2258.585</v>
      </c>
      <c r="S24" s="8">
        <f t="shared" si="6"/>
        <v>2156</v>
      </c>
      <c r="T24" s="8">
        <f t="shared" si="6"/>
        <v>2199.12</v>
      </c>
      <c r="U24" s="8">
        <f t="shared" si="6"/>
        <v>2243.7799999999997</v>
      </c>
      <c r="V24" s="8">
        <f t="shared" si="6"/>
        <v>2288.4399999999996</v>
      </c>
      <c r="W24" s="8">
        <f t="shared" si="6"/>
        <v>2713.6400000000003</v>
      </c>
      <c r="X24" s="8">
        <f t="shared" si="6"/>
        <v>2767.34</v>
      </c>
      <c r="Y24" s="8">
        <f t="shared" si="6"/>
        <v>2822.83</v>
      </c>
      <c r="Z24" s="8">
        <f t="shared" si="6"/>
        <v>2878.3199999999997</v>
      </c>
      <c r="AA24" s="8">
        <f t="shared" si="6"/>
        <v>2937.3900000000003</v>
      </c>
      <c r="AB24" s="8">
        <f t="shared" si="6"/>
        <v>2994.67</v>
      </c>
      <c r="AC24" s="8">
        <f t="shared" si="6"/>
        <v>3055.5299999999997</v>
      </c>
      <c r="AD24" s="8">
        <f t="shared" si="6"/>
        <v>3116.3900000000003</v>
      </c>
      <c r="AE24" s="8">
        <f t="shared" si="6"/>
        <v>2992.5599999999995</v>
      </c>
      <c r="AF24" s="8">
        <f t="shared" si="6"/>
        <v>3051.5349999999989</v>
      </c>
      <c r="AG24" s="8">
        <f t="shared" si="6"/>
        <v>3113.8799999999992</v>
      </c>
      <c r="AH24" s="8">
        <f t="shared" si="6"/>
        <v>3176.2249999999995</v>
      </c>
      <c r="AI24" s="8">
        <f t="shared" si="6"/>
        <v>3719.0699999999988</v>
      </c>
      <c r="AJ24" s="8">
        <f t="shared" si="6"/>
        <v>3794.5349999999989</v>
      </c>
      <c r="AK24" s="8">
        <f t="shared" si="6"/>
        <v>3869.9999999999991</v>
      </c>
      <c r="AL24" s="8">
        <f t="shared" si="6"/>
        <v>3947.3999999999996</v>
      </c>
      <c r="AM24" s="8">
        <f t="shared" si="6"/>
        <v>4026.7349999999988</v>
      </c>
      <c r="AN24" s="8">
        <f t="shared" si="6"/>
        <v>4106.0699999999988</v>
      </c>
      <c r="AO24" s="8">
        <f t="shared" si="6"/>
        <v>4189.2749999999996</v>
      </c>
      <c r="AP24" s="8">
        <f t="shared" si="6"/>
        <v>4272.4799999999996</v>
      </c>
    </row>
    <row r="25" spans="1:42" x14ac:dyDescent="0.45">
      <c r="A25" t="s">
        <v>172</v>
      </c>
      <c r="B25" t="s">
        <v>81</v>
      </c>
      <c r="C25" s="74">
        <f>C24/C16</f>
        <v>0.3</v>
      </c>
      <c r="D25" s="74">
        <f t="shared" ref="D25:AP25" si="7">D24/D16</f>
        <v>0.3</v>
      </c>
      <c r="E25" s="74">
        <f t="shared" si="7"/>
        <v>0.3</v>
      </c>
      <c r="F25" s="74">
        <f t="shared" si="7"/>
        <v>0.3</v>
      </c>
      <c r="G25" s="74">
        <f t="shared" si="7"/>
        <v>0.27899999999999997</v>
      </c>
      <c r="H25" s="74">
        <f t="shared" si="7"/>
        <v>0.27899999999999997</v>
      </c>
      <c r="I25" s="74">
        <f t="shared" si="7"/>
        <v>0.27900000000000008</v>
      </c>
      <c r="J25" s="74">
        <f t="shared" si="7"/>
        <v>0.27899999999999991</v>
      </c>
      <c r="K25" s="74">
        <f t="shared" si="7"/>
        <v>0.3133333333333333</v>
      </c>
      <c r="L25" s="74">
        <f t="shared" si="7"/>
        <v>0.31333333333333335</v>
      </c>
      <c r="M25" s="74">
        <f t="shared" si="7"/>
        <v>0.3133333333333333</v>
      </c>
      <c r="N25" s="74">
        <f t="shared" si="7"/>
        <v>0.3133333333333333</v>
      </c>
      <c r="O25" s="74">
        <f t="shared" si="7"/>
        <v>0.31333333333333335</v>
      </c>
      <c r="P25" s="74">
        <f t="shared" si="7"/>
        <v>0.31333333333333335</v>
      </c>
      <c r="Q25" s="74">
        <f t="shared" si="7"/>
        <v>0.31333333333333335</v>
      </c>
      <c r="R25" s="74">
        <f t="shared" si="7"/>
        <v>0.31333333333333335</v>
      </c>
      <c r="S25" s="74">
        <f t="shared" si="7"/>
        <v>0.29333333333333333</v>
      </c>
      <c r="T25" s="74">
        <f t="shared" si="7"/>
        <v>0.29333333333333333</v>
      </c>
      <c r="U25" s="74">
        <f t="shared" si="7"/>
        <v>0.29333333333333328</v>
      </c>
      <c r="V25" s="74">
        <f t="shared" si="7"/>
        <v>0.29333333333333328</v>
      </c>
      <c r="W25" s="74">
        <f t="shared" si="7"/>
        <v>0.3254545454545455</v>
      </c>
      <c r="X25" s="74">
        <f t="shared" si="7"/>
        <v>0.3254545454545455</v>
      </c>
      <c r="Y25" s="74">
        <f t="shared" si="7"/>
        <v>0.32545454545454544</v>
      </c>
      <c r="Z25" s="74">
        <f t="shared" si="7"/>
        <v>0.32545454545454544</v>
      </c>
      <c r="AA25" s="74">
        <f t="shared" si="7"/>
        <v>0.3254545454545455</v>
      </c>
      <c r="AB25" s="74">
        <f t="shared" si="7"/>
        <v>0.32545454545454544</v>
      </c>
      <c r="AC25" s="74">
        <f t="shared" si="7"/>
        <v>0.32545454545454544</v>
      </c>
      <c r="AD25" s="74">
        <f t="shared" si="7"/>
        <v>0.3254545454545455</v>
      </c>
      <c r="AE25" s="74">
        <f t="shared" si="7"/>
        <v>0.30636363636363634</v>
      </c>
      <c r="AF25" s="74">
        <f t="shared" si="7"/>
        <v>0.30636363636363628</v>
      </c>
      <c r="AG25" s="74">
        <f t="shared" si="7"/>
        <v>0.30636363636363628</v>
      </c>
      <c r="AH25" s="74">
        <f t="shared" si="7"/>
        <v>0.30636363636363634</v>
      </c>
      <c r="AI25" s="74">
        <f t="shared" si="7"/>
        <v>0.33652173913043465</v>
      </c>
      <c r="AJ25" s="74">
        <f t="shared" si="7"/>
        <v>0.3365217391304347</v>
      </c>
      <c r="AK25" s="74">
        <f t="shared" si="7"/>
        <v>0.3365217391304347</v>
      </c>
      <c r="AL25" s="74">
        <f t="shared" si="7"/>
        <v>0.33652173913043476</v>
      </c>
      <c r="AM25" s="74">
        <f t="shared" si="7"/>
        <v>0.3365217391304347</v>
      </c>
      <c r="AN25" s="74">
        <f t="shared" si="7"/>
        <v>0.3365217391304347</v>
      </c>
      <c r="AO25" s="74">
        <f t="shared" si="7"/>
        <v>0.33652173913043476</v>
      </c>
      <c r="AP25" s="74">
        <f t="shared" si="7"/>
        <v>0.33652173913043476</v>
      </c>
    </row>
    <row r="26" spans="1:42" x14ac:dyDescent="0.45">
      <c r="C26" s="74"/>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row>
    <row r="27" spans="1:42" x14ac:dyDescent="0.45">
      <c r="A27" t="s">
        <v>173</v>
      </c>
      <c r="B27" t="s">
        <v>29</v>
      </c>
      <c r="C27" s="9">
        <f>Workings!$C20*C$18</f>
        <v>1000</v>
      </c>
      <c r="D27" s="9">
        <f>Workings!$C20*D$18</f>
        <v>1000</v>
      </c>
      <c r="E27" s="9">
        <f>Workings!$C20*E$18</f>
        <v>1000</v>
      </c>
      <c r="F27" s="9">
        <f>Workings!$C20*F$18</f>
        <v>1000</v>
      </c>
      <c r="G27" s="9">
        <f>Workings!$C20*G$18</f>
        <v>1030</v>
      </c>
      <c r="H27" s="9">
        <f>Workings!$C20*H$18</f>
        <v>1030</v>
      </c>
      <c r="I27" s="9">
        <f>Workings!$C20*I$18</f>
        <v>1030</v>
      </c>
      <c r="J27" s="9">
        <f>Workings!$C20*J$18</f>
        <v>1030</v>
      </c>
      <c r="K27" s="9">
        <f>Workings!$C20*K$18</f>
        <v>1030</v>
      </c>
      <c r="L27" s="9">
        <f>Workings!$C20*L$18</f>
        <v>1030</v>
      </c>
      <c r="M27" s="9">
        <f>Workings!$C20*M$18</f>
        <v>1030</v>
      </c>
      <c r="N27" s="9">
        <f>Workings!$C20*N$18</f>
        <v>1030</v>
      </c>
      <c r="O27" s="9">
        <f>Workings!$C20*O$18</f>
        <v>1030</v>
      </c>
      <c r="P27" s="9">
        <f>Workings!$C20*P$18</f>
        <v>1030</v>
      </c>
      <c r="Q27" s="9">
        <f>Workings!$C20*Q$18</f>
        <v>1030</v>
      </c>
      <c r="R27" s="9">
        <f>Workings!$C20*R$18</f>
        <v>1030</v>
      </c>
      <c r="S27" s="9">
        <f>Workings!$C20*S$18</f>
        <v>1060</v>
      </c>
      <c r="T27" s="9">
        <f>Workings!$C20*T$18</f>
        <v>1060</v>
      </c>
      <c r="U27" s="9">
        <f>Workings!$C20*U$18</f>
        <v>1060</v>
      </c>
      <c r="V27" s="9">
        <f>Workings!$C20*V$18</f>
        <v>1060</v>
      </c>
      <c r="W27" s="9">
        <f>Workings!$C20*W$18</f>
        <v>1060</v>
      </c>
      <c r="X27" s="9">
        <f>Workings!$C20*X$18</f>
        <v>1060</v>
      </c>
      <c r="Y27" s="9">
        <f>Workings!$C20*Y$18</f>
        <v>1060</v>
      </c>
      <c r="Z27" s="9">
        <f>Workings!$C20*Z$18</f>
        <v>1060</v>
      </c>
      <c r="AA27" s="9">
        <f>Workings!$C20*AA$18</f>
        <v>1060</v>
      </c>
      <c r="AB27" s="9">
        <f>Workings!$C20*AB$18</f>
        <v>1060</v>
      </c>
      <c r="AC27" s="9">
        <f>Workings!$C20*AC$18</f>
        <v>1060</v>
      </c>
      <c r="AD27" s="9">
        <f>Workings!$C20*AD$18</f>
        <v>1060</v>
      </c>
      <c r="AE27" s="9">
        <f>Workings!$C20*AE$18</f>
        <v>1090</v>
      </c>
      <c r="AF27" s="9">
        <f>Workings!$C20*AF$18</f>
        <v>1090</v>
      </c>
      <c r="AG27" s="9">
        <f>Workings!$C20*AG$18</f>
        <v>1090</v>
      </c>
      <c r="AH27" s="9">
        <f>Workings!$C20*AH$18</f>
        <v>1090</v>
      </c>
      <c r="AI27" s="9">
        <f>Workings!$C20*AI$18</f>
        <v>1090</v>
      </c>
      <c r="AJ27" s="9">
        <f>Workings!$C20*AJ$18</f>
        <v>1090</v>
      </c>
      <c r="AK27" s="9">
        <f>Workings!$C20*AK$18</f>
        <v>1090</v>
      </c>
      <c r="AL27" s="9">
        <f>Workings!$C20*AL$18</f>
        <v>1090</v>
      </c>
      <c r="AM27" s="9">
        <f>Workings!$C20*AM$18</f>
        <v>1090</v>
      </c>
      <c r="AN27" s="9">
        <f>Workings!$C20*AN$18</f>
        <v>1090</v>
      </c>
      <c r="AO27" s="9">
        <f>Workings!$C20*AO$18</f>
        <v>1090</v>
      </c>
      <c r="AP27" s="9">
        <f>Workings!$C20*AP$18</f>
        <v>1090</v>
      </c>
    </row>
    <row r="28" spans="1:42" x14ac:dyDescent="0.45">
      <c r="A28" t="s">
        <v>174</v>
      </c>
      <c r="B28" t="s">
        <v>29</v>
      </c>
      <c r="C28" s="9">
        <f>Workings!$C21*C$18</f>
        <v>250</v>
      </c>
      <c r="D28" s="9">
        <f>Workings!$C21*D$18</f>
        <v>250</v>
      </c>
      <c r="E28" s="9">
        <f>Workings!$C21*E$18</f>
        <v>250</v>
      </c>
      <c r="F28" s="9">
        <f>Workings!$C21*F$18</f>
        <v>250</v>
      </c>
      <c r="G28" s="9">
        <f>Workings!$C21*G$18</f>
        <v>257.5</v>
      </c>
      <c r="H28" s="9">
        <f>Workings!$C21*H$18</f>
        <v>257.5</v>
      </c>
      <c r="I28" s="9">
        <f>Workings!$C21*I$18</f>
        <v>257.5</v>
      </c>
      <c r="J28" s="9">
        <f>Workings!$C21*J$18</f>
        <v>257.5</v>
      </c>
      <c r="K28" s="9">
        <f>Workings!$C21*K$18</f>
        <v>257.5</v>
      </c>
      <c r="L28" s="9">
        <f>Workings!$C21*L$18</f>
        <v>257.5</v>
      </c>
      <c r="M28" s="9">
        <f>Workings!$C21*M$18</f>
        <v>257.5</v>
      </c>
      <c r="N28" s="9">
        <f>Workings!$C21*N$18</f>
        <v>257.5</v>
      </c>
      <c r="O28" s="9">
        <f>Workings!$C21*O$18</f>
        <v>257.5</v>
      </c>
      <c r="P28" s="9">
        <f>Workings!$C21*P$18</f>
        <v>257.5</v>
      </c>
      <c r="Q28" s="9">
        <f>Workings!$C21*Q$18</f>
        <v>257.5</v>
      </c>
      <c r="R28" s="9">
        <f>Workings!$C21*R$18</f>
        <v>257.5</v>
      </c>
      <c r="S28" s="9">
        <f>Workings!$C21*S$18</f>
        <v>265</v>
      </c>
      <c r="T28" s="9">
        <f>Workings!$C21*T$18</f>
        <v>265</v>
      </c>
      <c r="U28" s="9">
        <f>Workings!$C21*U$18</f>
        <v>265</v>
      </c>
      <c r="V28" s="9">
        <f>Workings!$C21*V$18</f>
        <v>265</v>
      </c>
      <c r="W28" s="9">
        <f>Workings!$C21*W$18</f>
        <v>265</v>
      </c>
      <c r="X28" s="9">
        <f>Workings!$C21*X$18</f>
        <v>265</v>
      </c>
      <c r="Y28" s="9">
        <f>Workings!$C21*Y$18</f>
        <v>265</v>
      </c>
      <c r="Z28" s="9">
        <f>Workings!$C21*Z$18</f>
        <v>265</v>
      </c>
      <c r="AA28" s="9">
        <f>Workings!$C21*AA$18</f>
        <v>265</v>
      </c>
      <c r="AB28" s="9">
        <f>Workings!$C21*AB$18</f>
        <v>265</v>
      </c>
      <c r="AC28" s="9">
        <f>Workings!$C21*AC$18</f>
        <v>265</v>
      </c>
      <c r="AD28" s="9">
        <f>Workings!$C21*AD$18</f>
        <v>265</v>
      </c>
      <c r="AE28" s="9">
        <f>Workings!$C21*AE$18</f>
        <v>272.5</v>
      </c>
      <c r="AF28" s="9">
        <f>Workings!$C21*AF$18</f>
        <v>272.5</v>
      </c>
      <c r="AG28" s="9">
        <f>Workings!$C21*AG$18</f>
        <v>272.5</v>
      </c>
      <c r="AH28" s="9">
        <f>Workings!$C21*AH$18</f>
        <v>272.5</v>
      </c>
      <c r="AI28" s="9">
        <f>Workings!$C21*AI$18</f>
        <v>272.5</v>
      </c>
      <c r="AJ28" s="9">
        <f>Workings!$C21*AJ$18</f>
        <v>272.5</v>
      </c>
      <c r="AK28" s="9">
        <f>Workings!$C21*AK$18</f>
        <v>272.5</v>
      </c>
      <c r="AL28" s="9">
        <f>Workings!$C21*AL$18</f>
        <v>272.5</v>
      </c>
      <c r="AM28" s="9">
        <f>Workings!$C21*AM$18</f>
        <v>272.5</v>
      </c>
      <c r="AN28" s="9">
        <f>Workings!$C21*AN$18</f>
        <v>272.5</v>
      </c>
      <c r="AO28" s="9">
        <f>Workings!$C21*AO$18</f>
        <v>272.5</v>
      </c>
      <c r="AP28" s="9">
        <f>Workings!$C21*AP$18</f>
        <v>272.5</v>
      </c>
    </row>
    <row r="29" spans="1:42" x14ac:dyDescent="0.45">
      <c r="A29" t="s">
        <v>146</v>
      </c>
      <c r="B29" t="s">
        <v>29</v>
      </c>
      <c r="C29" s="9">
        <f>Workings!C106</f>
        <v>0</v>
      </c>
      <c r="D29" s="9">
        <f>Workings!D106</f>
        <v>0</v>
      </c>
      <c r="E29" s="9">
        <f>Workings!E106</f>
        <v>0</v>
      </c>
      <c r="F29" s="9">
        <f>Workings!F106</f>
        <v>0</v>
      </c>
      <c r="G29" s="9">
        <f>Workings!G106</f>
        <v>104.16666666666667</v>
      </c>
      <c r="H29" s="9">
        <f>Workings!H106</f>
        <v>104.16666666666667</v>
      </c>
      <c r="I29" s="9">
        <f>Workings!I106</f>
        <v>125</v>
      </c>
      <c r="J29" s="9">
        <f>Workings!J106</f>
        <v>125</v>
      </c>
      <c r="K29" s="9">
        <f>Workings!K106</f>
        <v>125</v>
      </c>
      <c r="L29" s="9">
        <f>Workings!L106</f>
        <v>125</v>
      </c>
      <c r="M29" s="9">
        <f>Workings!M106</f>
        <v>125</v>
      </c>
      <c r="N29" s="9">
        <f>Workings!N106</f>
        <v>125</v>
      </c>
      <c r="O29" s="9">
        <f>Workings!O106</f>
        <v>125</v>
      </c>
      <c r="P29" s="9">
        <f>Workings!P106</f>
        <v>125</v>
      </c>
      <c r="Q29" s="9">
        <f>Workings!Q106</f>
        <v>125</v>
      </c>
      <c r="R29" s="9">
        <f>Workings!R106</f>
        <v>125</v>
      </c>
      <c r="S29" s="9">
        <f>Workings!S106</f>
        <v>125</v>
      </c>
      <c r="T29" s="9">
        <f>Workings!T106</f>
        <v>125</v>
      </c>
      <c r="U29" s="9">
        <f>Workings!U106</f>
        <v>125</v>
      </c>
      <c r="V29" s="9">
        <f>Workings!V106</f>
        <v>125</v>
      </c>
      <c r="W29" s="9">
        <f>Workings!W106</f>
        <v>125</v>
      </c>
      <c r="X29" s="9">
        <f>Workings!X106</f>
        <v>125</v>
      </c>
      <c r="Y29" s="9">
        <f>Workings!Y106</f>
        <v>125</v>
      </c>
      <c r="Z29" s="9">
        <f>Workings!Z106</f>
        <v>125</v>
      </c>
      <c r="AA29" s="9">
        <f>Workings!AA106</f>
        <v>125</v>
      </c>
      <c r="AB29" s="9">
        <f>Workings!AB106</f>
        <v>125</v>
      </c>
      <c r="AC29" s="9">
        <f>Workings!AC106</f>
        <v>125</v>
      </c>
      <c r="AD29" s="9">
        <f>Workings!AD106</f>
        <v>125</v>
      </c>
      <c r="AE29" s="9">
        <f>Workings!AE106</f>
        <v>125</v>
      </c>
      <c r="AF29" s="9">
        <f>Workings!AF106</f>
        <v>125</v>
      </c>
      <c r="AG29" s="9">
        <f>Workings!AG106</f>
        <v>125</v>
      </c>
      <c r="AH29" s="9">
        <f>Workings!AH106</f>
        <v>125</v>
      </c>
      <c r="AI29" s="9">
        <f>Workings!AI106</f>
        <v>125</v>
      </c>
      <c r="AJ29" s="9">
        <f>Workings!AJ106</f>
        <v>125</v>
      </c>
      <c r="AK29" s="9">
        <f>Workings!AK106</f>
        <v>125</v>
      </c>
      <c r="AL29" s="9">
        <f>Workings!AL106</f>
        <v>125</v>
      </c>
      <c r="AM29" s="9">
        <f>Workings!AM106</f>
        <v>125</v>
      </c>
      <c r="AN29" s="9">
        <f>Workings!AN106</f>
        <v>125</v>
      </c>
      <c r="AO29" s="9">
        <f>Workings!AO106</f>
        <v>125</v>
      </c>
      <c r="AP29" s="9">
        <f>Workings!AP106</f>
        <v>125</v>
      </c>
    </row>
    <row r="30" spans="1:42" x14ac:dyDescent="0.45">
      <c r="A30" t="s">
        <v>175</v>
      </c>
      <c r="B30" t="s">
        <v>29</v>
      </c>
      <c r="C30" s="9">
        <f>(Workings!$C22*C$18+IFERROR(INDEX(Workings!$C$24:$F$24,MATCH(C9,Workings!$C$23:$F$23,0)),0))/IF(Workings!$C$15="Yes",1.2,1)</f>
        <v>400</v>
      </c>
      <c r="D30" s="9">
        <f>(Workings!$C22*D$18+IFERROR(INDEX(Workings!$C$24:$F$24,MATCH(D9,Workings!$C$23:$F$23,0)),0))/IF(Workings!$C$15="Yes",1.2,1)</f>
        <v>400</v>
      </c>
      <c r="E30" s="9">
        <f>(Workings!$C22*E$18+IFERROR(INDEX(Workings!$C$24:$F$24,MATCH(E9,Workings!$C$23:$F$23,0)),0))/IF(Workings!$C$15="Yes",1.2,1)</f>
        <v>400</v>
      </c>
      <c r="F30" s="9">
        <f>(Workings!$C22*F$18+IFERROR(INDEX(Workings!$C$24:$F$24,MATCH(F9,Workings!$C$23:$F$23,0)),0))/IF(Workings!$C$15="Yes",1.2,1)</f>
        <v>400</v>
      </c>
      <c r="G30" s="9">
        <f>(Workings!$C22*G$18+IFERROR(INDEX(Workings!$C$24:$F$24,MATCH(G9,Workings!$C$23:$F$23,0)),0))/IF(Workings!$C$15="Yes",1.2,1)</f>
        <v>412</v>
      </c>
      <c r="H30" s="9">
        <f>(Workings!$C22*H$18+IFERROR(INDEX(Workings!$C$24:$F$24,MATCH(H9,Workings!$C$23:$F$23,0)),0))/IF(Workings!$C$15="Yes",1.2,1)</f>
        <v>412</v>
      </c>
      <c r="I30" s="9">
        <f>(Workings!$C22*I$18+IFERROR(INDEX(Workings!$C$24:$F$24,MATCH(I9,Workings!$C$23:$F$23,0)),0))/IF(Workings!$C$15="Yes",1.2,1)</f>
        <v>662</v>
      </c>
      <c r="J30" s="9">
        <f>(Workings!$C22*J$18+IFERROR(INDEX(Workings!$C$24:$F$24,MATCH(J9,Workings!$C$23:$F$23,0)),0))/IF(Workings!$C$15="Yes",1.2,1)</f>
        <v>412</v>
      </c>
      <c r="K30" s="9">
        <f>(Workings!$C22*K$18+IFERROR(INDEX(Workings!$C$24:$F$24,MATCH(K9,Workings!$C$23:$F$23,0)),0))/IF(Workings!$C$15="Yes",1.2,1)</f>
        <v>412</v>
      </c>
      <c r="L30" s="9">
        <f>(Workings!$C22*L$18+IFERROR(INDEX(Workings!$C$24:$F$24,MATCH(L9,Workings!$C$23:$F$23,0)),0))/IF(Workings!$C$15="Yes",1.2,1)</f>
        <v>462</v>
      </c>
      <c r="M30" s="9">
        <f>(Workings!$C22*M$18+IFERROR(INDEX(Workings!$C$24:$F$24,MATCH(M9,Workings!$C$23:$F$23,0)),0))/IF(Workings!$C$15="Yes",1.2,1)</f>
        <v>412</v>
      </c>
      <c r="N30" s="9">
        <f>(Workings!$C22*N$18+IFERROR(INDEX(Workings!$C$24:$F$24,MATCH(N9,Workings!$C$23:$F$23,0)),0))/IF(Workings!$C$15="Yes",1.2,1)</f>
        <v>412</v>
      </c>
      <c r="O30" s="9">
        <f>(Workings!$C22*O$18+IFERROR(INDEX(Workings!$C$24:$F$24,MATCH(O9,Workings!$C$23:$F$23,0)),0))/IF(Workings!$C$15="Yes",1.2,1)</f>
        <v>412</v>
      </c>
      <c r="P30" s="9">
        <f>(Workings!$C22*P$18+IFERROR(INDEX(Workings!$C$24:$F$24,MATCH(P9,Workings!$C$23:$F$23,0)),0))/IF(Workings!$C$15="Yes",1.2,1)</f>
        <v>412</v>
      </c>
      <c r="Q30" s="9">
        <f>(Workings!$C22*Q$18+IFERROR(INDEX(Workings!$C$24:$F$24,MATCH(Q9,Workings!$C$23:$F$23,0)),0))/IF(Workings!$C$15="Yes",1.2,1)</f>
        <v>412</v>
      </c>
      <c r="R30" s="9">
        <f>(Workings!$C22*R$18+IFERROR(INDEX(Workings!$C$24:$F$24,MATCH(R9,Workings!$C$23:$F$23,0)),0))/IF(Workings!$C$15="Yes",1.2,1)</f>
        <v>412</v>
      </c>
      <c r="S30" s="9">
        <f>(Workings!$C22*S$18+IFERROR(INDEX(Workings!$C$24:$F$24,MATCH(S9,Workings!$C$23:$F$23,0)),0))/IF(Workings!$C$15="Yes",1.2,1)</f>
        <v>424</v>
      </c>
      <c r="T30" s="9">
        <f>(Workings!$C22*T$18+IFERROR(INDEX(Workings!$C$24:$F$24,MATCH(T9,Workings!$C$23:$F$23,0)),0))/IF(Workings!$C$15="Yes",1.2,1)</f>
        <v>424</v>
      </c>
      <c r="U30" s="9">
        <f>(Workings!$C22*U$18+IFERROR(INDEX(Workings!$C$24:$F$24,MATCH(U9,Workings!$C$23:$F$23,0)),0))/IF(Workings!$C$15="Yes",1.2,1)</f>
        <v>424</v>
      </c>
      <c r="V30" s="9">
        <f>(Workings!$C22*V$18+IFERROR(INDEX(Workings!$C$24:$F$24,MATCH(V9,Workings!$C$23:$F$23,0)),0))/IF(Workings!$C$15="Yes",1.2,1)</f>
        <v>424</v>
      </c>
      <c r="W30" s="9">
        <f>(Workings!$C22*W$18+IFERROR(INDEX(Workings!$C$24:$F$24,MATCH(W9,Workings!$C$23:$F$23,0)),0))/IF(Workings!$C$15="Yes",1.2,1)</f>
        <v>424</v>
      </c>
      <c r="X30" s="9">
        <f>(Workings!$C22*X$18+IFERROR(INDEX(Workings!$C$24:$F$24,MATCH(X9,Workings!$C$23:$F$23,0)),0))/IF(Workings!$C$15="Yes",1.2,1)</f>
        <v>424</v>
      </c>
      <c r="Y30" s="9">
        <f>(Workings!$C22*Y$18+IFERROR(INDEX(Workings!$C$24:$F$24,MATCH(Y9,Workings!$C$23:$F$23,0)),0))/IF(Workings!$C$15="Yes",1.2,1)</f>
        <v>424</v>
      </c>
      <c r="Z30" s="9">
        <f>(Workings!$C22*Z$18+IFERROR(INDEX(Workings!$C$24:$F$24,MATCH(Z9,Workings!$C$23:$F$23,0)),0))/IF(Workings!$C$15="Yes",1.2,1)</f>
        <v>424</v>
      </c>
      <c r="AA30" s="9">
        <f>(Workings!$C22*AA$18+IFERROR(INDEX(Workings!$C$24:$F$24,MATCH(AA9,Workings!$C$23:$F$23,0)),0))/IF(Workings!$C$15="Yes",1.2,1)</f>
        <v>424</v>
      </c>
      <c r="AB30" s="9">
        <f>(Workings!$C22*AB$18+IFERROR(INDEX(Workings!$C$24:$F$24,MATCH(AB9,Workings!$C$23:$F$23,0)),0))/IF(Workings!$C$15="Yes",1.2,1)</f>
        <v>424</v>
      </c>
      <c r="AC30" s="9">
        <f>(Workings!$C22*AC$18+IFERROR(INDEX(Workings!$C$24:$F$24,MATCH(AC9,Workings!$C$23:$F$23,0)),0))/IF(Workings!$C$15="Yes",1.2,1)</f>
        <v>424</v>
      </c>
      <c r="AD30" s="9">
        <f>(Workings!$C22*AD$18+IFERROR(INDEX(Workings!$C$24:$F$24,MATCH(AD9,Workings!$C$23:$F$23,0)),0))/IF(Workings!$C$15="Yes",1.2,1)</f>
        <v>424</v>
      </c>
      <c r="AE30" s="9">
        <f>(Workings!$C22*AE$18+IFERROR(INDEX(Workings!$C$24:$F$24,MATCH(AE9,Workings!$C$23:$F$23,0)),0))/IF(Workings!$C$15="Yes",1.2,1)</f>
        <v>436.00000000000006</v>
      </c>
      <c r="AF30" s="9">
        <f>(Workings!$C22*AF$18+IFERROR(INDEX(Workings!$C$24:$F$24,MATCH(AF9,Workings!$C$23:$F$23,0)),0))/IF(Workings!$C$15="Yes",1.2,1)</f>
        <v>436.00000000000006</v>
      </c>
      <c r="AG30" s="9">
        <f>(Workings!$C22*AG$18+IFERROR(INDEX(Workings!$C$24:$F$24,MATCH(AG9,Workings!$C$23:$F$23,0)),0))/IF(Workings!$C$15="Yes",1.2,1)</f>
        <v>436.00000000000006</v>
      </c>
      <c r="AH30" s="9">
        <f>(Workings!$C22*AH$18+IFERROR(INDEX(Workings!$C$24:$F$24,MATCH(AH9,Workings!$C$23:$F$23,0)),0))/IF(Workings!$C$15="Yes",1.2,1)</f>
        <v>936</v>
      </c>
      <c r="AI30" s="9">
        <f>(Workings!$C22*AI$18+IFERROR(INDEX(Workings!$C$24:$F$24,MATCH(AI9,Workings!$C$23:$F$23,0)),0))/IF(Workings!$C$15="Yes",1.2,1)</f>
        <v>436.00000000000006</v>
      </c>
      <c r="AJ30" s="9">
        <f>(Workings!$C22*AJ$18+IFERROR(INDEX(Workings!$C$24:$F$24,MATCH(AJ9,Workings!$C$23:$F$23,0)),0))/IF(Workings!$C$15="Yes",1.2,1)</f>
        <v>436.00000000000006</v>
      </c>
      <c r="AK30" s="9">
        <f>(Workings!$C22*AK$18+IFERROR(INDEX(Workings!$C$24:$F$24,MATCH(AK9,Workings!$C$23:$F$23,0)),0))/IF(Workings!$C$15="Yes",1.2,1)</f>
        <v>436.00000000000006</v>
      </c>
      <c r="AL30" s="9">
        <f>(Workings!$C22*AL$18+IFERROR(INDEX(Workings!$C$24:$F$24,MATCH(AL9,Workings!$C$23:$F$23,0)),0))/IF(Workings!$C$15="Yes",1.2,1)</f>
        <v>436.00000000000006</v>
      </c>
      <c r="AM30" s="9">
        <f>(Workings!$C22*AM$18+IFERROR(INDEX(Workings!$C$24:$F$24,MATCH(AM9,Workings!$C$23:$F$23,0)),0))/IF(Workings!$C$15="Yes",1.2,1)</f>
        <v>436.00000000000006</v>
      </c>
      <c r="AN30" s="9">
        <f>(Workings!$C22*AN$18+IFERROR(INDEX(Workings!$C$24:$F$24,MATCH(AN9,Workings!$C$23:$F$23,0)),0))/IF(Workings!$C$15="Yes",1.2,1)</f>
        <v>436.00000000000006</v>
      </c>
      <c r="AO30" s="9">
        <f>(Workings!$C22*AO$18+IFERROR(INDEX(Workings!$C$24:$F$24,MATCH(AO9,Workings!$C$23:$F$23,0)),0))/IF(Workings!$C$15="Yes",1.2,1)</f>
        <v>436.00000000000006</v>
      </c>
      <c r="AP30" s="9">
        <f>(Workings!$C22*AP$18+IFERROR(INDEX(Workings!$C$24:$F$24,MATCH(AP9,Workings!$C$23:$F$23,0)),0))/IF(Workings!$C$15="Yes",1.2,1)</f>
        <v>436.00000000000006</v>
      </c>
    </row>
    <row r="31" spans="1:42" x14ac:dyDescent="0.45">
      <c r="A31" t="s">
        <v>176</v>
      </c>
      <c r="C31" s="12">
        <f t="shared" ref="C31:AP31" si="8">SUM(C27:C30)</f>
        <v>1650</v>
      </c>
      <c r="D31" s="12">
        <f t="shared" si="8"/>
        <v>1650</v>
      </c>
      <c r="E31" s="12">
        <f t="shared" si="8"/>
        <v>1650</v>
      </c>
      <c r="F31" s="12">
        <f t="shared" si="8"/>
        <v>1650</v>
      </c>
      <c r="G31" s="12">
        <f t="shared" si="8"/>
        <v>1803.6666666666667</v>
      </c>
      <c r="H31" s="12">
        <f t="shared" si="8"/>
        <v>1803.6666666666667</v>
      </c>
      <c r="I31" s="12">
        <f t="shared" si="8"/>
        <v>2074.5</v>
      </c>
      <c r="J31" s="12">
        <f t="shared" si="8"/>
        <v>1824.5</v>
      </c>
      <c r="K31" s="12">
        <f t="shared" si="8"/>
        <v>1824.5</v>
      </c>
      <c r="L31" s="12">
        <f t="shared" si="8"/>
        <v>1874.5</v>
      </c>
      <c r="M31" s="12">
        <f t="shared" si="8"/>
        <v>1824.5</v>
      </c>
      <c r="N31" s="12">
        <f t="shared" si="8"/>
        <v>1824.5</v>
      </c>
      <c r="O31" s="12">
        <f t="shared" si="8"/>
        <v>1824.5</v>
      </c>
      <c r="P31" s="12">
        <f t="shared" si="8"/>
        <v>1824.5</v>
      </c>
      <c r="Q31" s="12">
        <f t="shared" si="8"/>
        <v>1824.5</v>
      </c>
      <c r="R31" s="12">
        <f t="shared" si="8"/>
        <v>1824.5</v>
      </c>
      <c r="S31" s="12">
        <f t="shared" si="8"/>
        <v>1874</v>
      </c>
      <c r="T31" s="12">
        <f t="shared" si="8"/>
        <v>1874</v>
      </c>
      <c r="U31" s="12">
        <f t="shared" si="8"/>
        <v>1874</v>
      </c>
      <c r="V31" s="12">
        <f t="shared" si="8"/>
        <v>1874</v>
      </c>
      <c r="W31" s="12">
        <f t="shared" si="8"/>
        <v>1874</v>
      </c>
      <c r="X31" s="12">
        <f t="shared" si="8"/>
        <v>1874</v>
      </c>
      <c r="Y31" s="12">
        <f t="shared" si="8"/>
        <v>1874</v>
      </c>
      <c r="Z31" s="12">
        <f t="shared" si="8"/>
        <v>1874</v>
      </c>
      <c r="AA31" s="12">
        <f t="shared" si="8"/>
        <v>1874</v>
      </c>
      <c r="AB31" s="12">
        <f t="shared" si="8"/>
        <v>1874</v>
      </c>
      <c r="AC31" s="12">
        <f t="shared" si="8"/>
        <v>1874</v>
      </c>
      <c r="AD31" s="12">
        <f t="shared" si="8"/>
        <v>1874</v>
      </c>
      <c r="AE31" s="12">
        <f t="shared" si="8"/>
        <v>1923.5</v>
      </c>
      <c r="AF31" s="12">
        <f t="shared" si="8"/>
        <v>1923.5</v>
      </c>
      <c r="AG31" s="12">
        <f t="shared" si="8"/>
        <v>1923.5</v>
      </c>
      <c r="AH31" s="12">
        <f t="shared" si="8"/>
        <v>2423.5</v>
      </c>
      <c r="AI31" s="12">
        <f t="shared" si="8"/>
        <v>1923.5</v>
      </c>
      <c r="AJ31" s="12">
        <f t="shared" si="8"/>
        <v>1923.5</v>
      </c>
      <c r="AK31" s="12">
        <f t="shared" si="8"/>
        <v>1923.5</v>
      </c>
      <c r="AL31" s="12">
        <f t="shared" si="8"/>
        <v>1923.5</v>
      </c>
      <c r="AM31" s="12">
        <f t="shared" si="8"/>
        <v>1923.5</v>
      </c>
      <c r="AN31" s="12">
        <f t="shared" si="8"/>
        <v>1923.5</v>
      </c>
      <c r="AO31" s="12">
        <f t="shared" si="8"/>
        <v>1923.5</v>
      </c>
      <c r="AP31" s="12">
        <f t="shared" si="8"/>
        <v>1923.5</v>
      </c>
    </row>
    <row r="33" spans="1:42" ht="14.65" thickBot="1" x14ac:dyDescent="0.5">
      <c r="A33" t="s">
        <v>177</v>
      </c>
      <c r="B33" t="s">
        <v>29</v>
      </c>
      <c r="C33" s="15">
        <f t="shared" ref="C33:AP33" si="9">C16-C22-C31</f>
        <v>-120</v>
      </c>
      <c r="D33" s="15">
        <f t="shared" si="9"/>
        <v>-90</v>
      </c>
      <c r="E33" s="15">
        <f t="shared" si="9"/>
        <v>-58.5</v>
      </c>
      <c r="F33" s="15">
        <f t="shared" si="9"/>
        <v>-27</v>
      </c>
      <c r="G33" s="15">
        <f t="shared" si="9"/>
        <v>-263.58666666666682</v>
      </c>
      <c r="H33" s="15">
        <f t="shared" si="9"/>
        <v>-232.89666666666676</v>
      </c>
      <c r="I33" s="15">
        <f t="shared" si="9"/>
        <v>-471.64499999999953</v>
      </c>
      <c r="J33" s="15">
        <f t="shared" si="9"/>
        <v>-189.5600000000004</v>
      </c>
      <c r="K33" s="15">
        <f t="shared" si="9"/>
        <v>141.27499999999964</v>
      </c>
      <c r="L33" s="15">
        <f t="shared" si="9"/>
        <v>130.75500000000011</v>
      </c>
      <c r="M33" s="15">
        <f t="shared" si="9"/>
        <v>220.23499999999967</v>
      </c>
      <c r="N33" s="15">
        <f t="shared" si="9"/>
        <v>261.35999999999967</v>
      </c>
      <c r="O33" s="15">
        <f t="shared" si="9"/>
        <v>304.13000000000011</v>
      </c>
      <c r="P33" s="15">
        <f t="shared" si="9"/>
        <v>345.25500000000011</v>
      </c>
      <c r="Q33" s="15">
        <f t="shared" si="9"/>
        <v>389.67000000000007</v>
      </c>
      <c r="R33" s="15">
        <f t="shared" si="9"/>
        <v>434.08500000000004</v>
      </c>
      <c r="S33" s="15">
        <f t="shared" si="9"/>
        <v>282</v>
      </c>
      <c r="T33" s="15">
        <f t="shared" si="9"/>
        <v>325.11999999999989</v>
      </c>
      <c r="U33" s="15">
        <f t="shared" si="9"/>
        <v>369.77999999999975</v>
      </c>
      <c r="V33" s="15">
        <f t="shared" si="9"/>
        <v>414.4399999999996</v>
      </c>
      <c r="W33" s="15">
        <f t="shared" si="9"/>
        <v>839.64000000000033</v>
      </c>
      <c r="X33" s="15">
        <f t="shared" si="9"/>
        <v>893.34000000000015</v>
      </c>
      <c r="Y33" s="15">
        <f t="shared" si="9"/>
        <v>948.82999999999993</v>
      </c>
      <c r="Z33" s="15">
        <f t="shared" si="9"/>
        <v>1004.3199999999997</v>
      </c>
      <c r="AA33" s="15">
        <f t="shared" si="9"/>
        <v>1063.3900000000003</v>
      </c>
      <c r="AB33" s="15">
        <f t="shared" si="9"/>
        <v>1120.67</v>
      </c>
      <c r="AC33" s="15">
        <f t="shared" si="9"/>
        <v>1181.5299999999997</v>
      </c>
      <c r="AD33" s="15">
        <f t="shared" si="9"/>
        <v>1242.3900000000003</v>
      </c>
      <c r="AE33" s="15">
        <f t="shared" si="9"/>
        <v>1069.0599999999995</v>
      </c>
      <c r="AF33" s="15">
        <f t="shared" si="9"/>
        <v>1128.0349999999989</v>
      </c>
      <c r="AG33" s="15">
        <f t="shared" si="9"/>
        <v>1190.3799999999992</v>
      </c>
      <c r="AH33" s="15">
        <f t="shared" si="9"/>
        <v>752.72499999999945</v>
      </c>
      <c r="AI33" s="15">
        <f t="shared" si="9"/>
        <v>1795.5699999999988</v>
      </c>
      <c r="AJ33" s="15">
        <f t="shared" si="9"/>
        <v>1871.0349999999989</v>
      </c>
      <c r="AK33" s="15">
        <f t="shared" si="9"/>
        <v>1946.4999999999991</v>
      </c>
      <c r="AL33" s="15">
        <f t="shared" si="9"/>
        <v>2023.8999999999996</v>
      </c>
      <c r="AM33" s="15">
        <f t="shared" si="9"/>
        <v>2103.2349999999988</v>
      </c>
      <c r="AN33" s="15">
        <f t="shared" si="9"/>
        <v>2182.5699999999988</v>
      </c>
      <c r="AO33" s="15">
        <f t="shared" si="9"/>
        <v>2265.7749999999996</v>
      </c>
      <c r="AP33" s="15">
        <f t="shared" si="9"/>
        <v>2348.9799999999996</v>
      </c>
    </row>
    <row r="35" spans="1:42" x14ac:dyDescent="0.45">
      <c r="A35" t="s">
        <v>178</v>
      </c>
      <c r="B35" t="s">
        <v>29</v>
      </c>
      <c r="C35" s="8">
        <f t="shared" ref="C35:AP35" si="10">IF(C39&lt;0,0,C39*0.2)</f>
        <v>0</v>
      </c>
      <c r="D35" s="8">
        <f t="shared" si="10"/>
        <v>0</v>
      </c>
      <c r="E35" s="8">
        <f t="shared" si="10"/>
        <v>0</v>
      </c>
      <c r="F35" s="8">
        <f t="shared" si="10"/>
        <v>0</v>
      </c>
      <c r="G35" s="8">
        <f t="shared" si="10"/>
        <v>0</v>
      </c>
      <c r="H35" s="8">
        <f t="shared" si="10"/>
        <v>0</v>
      </c>
      <c r="I35" s="8">
        <f t="shared" si="10"/>
        <v>0</v>
      </c>
      <c r="J35" s="8">
        <f t="shared" si="10"/>
        <v>0</v>
      </c>
      <c r="K35" s="8">
        <f t="shared" si="10"/>
        <v>0</v>
      </c>
      <c r="L35" s="8">
        <f t="shared" si="10"/>
        <v>0</v>
      </c>
      <c r="M35" s="8">
        <f t="shared" si="10"/>
        <v>0</v>
      </c>
      <c r="N35" s="8">
        <f t="shared" si="10"/>
        <v>0</v>
      </c>
      <c r="O35" s="8">
        <f t="shared" si="10"/>
        <v>0</v>
      </c>
      <c r="P35" s="8">
        <f t="shared" si="10"/>
        <v>0</v>
      </c>
      <c r="Q35" s="8">
        <f t="shared" si="10"/>
        <v>67.898333333333184</v>
      </c>
      <c r="R35" s="8">
        <f t="shared" si="10"/>
        <v>86.817000000000007</v>
      </c>
      <c r="S35" s="8">
        <f t="shared" si="10"/>
        <v>56.400000000000006</v>
      </c>
      <c r="T35" s="8">
        <f t="shared" si="10"/>
        <v>65.023999999999987</v>
      </c>
      <c r="U35" s="8">
        <f t="shared" si="10"/>
        <v>73.955999999999946</v>
      </c>
      <c r="V35" s="8">
        <f t="shared" si="10"/>
        <v>82.88799999999992</v>
      </c>
      <c r="W35" s="8">
        <f t="shared" si="10"/>
        <v>167.92800000000008</v>
      </c>
      <c r="X35" s="8">
        <f t="shared" si="10"/>
        <v>178.66800000000003</v>
      </c>
      <c r="Y35" s="8">
        <f t="shared" si="10"/>
        <v>189.76599999999999</v>
      </c>
      <c r="Z35" s="8">
        <f t="shared" si="10"/>
        <v>200.86399999999995</v>
      </c>
      <c r="AA35" s="8">
        <f t="shared" si="10"/>
        <v>212.67800000000008</v>
      </c>
      <c r="AB35" s="8">
        <f t="shared" si="10"/>
        <v>224.13400000000001</v>
      </c>
      <c r="AC35" s="8">
        <f t="shared" si="10"/>
        <v>236.30599999999995</v>
      </c>
      <c r="AD35" s="8">
        <f t="shared" si="10"/>
        <v>248.47800000000007</v>
      </c>
      <c r="AE35" s="8">
        <f t="shared" si="10"/>
        <v>213.8119999999999</v>
      </c>
      <c r="AF35" s="8">
        <f t="shared" si="10"/>
        <v>225.6069999999998</v>
      </c>
      <c r="AG35" s="8">
        <f t="shared" si="10"/>
        <v>238.07599999999985</v>
      </c>
      <c r="AH35" s="8">
        <f t="shared" si="10"/>
        <v>150.5449999999999</v>
      </c>
      <c r="AI35" s="8">
        <f t="shared" si="10"/>
        <v>359.11399999999981</v>
      </c>
      <c r="AJ35" s="8">
        <f t="shared" si="10"/>
        <v>374.20699999999982</v>
      </c>
      <c r="AK35" s="8">
        <f t="shared" si="10"/>
        <v>389.29999999999984</v>
      </c>
      <c r="AL35" s="8">
        <f t="shared" si="10"/>
        <v>404.78</v>
      </c>
      <c r="AM35" s="8">
        <f t="shared" si="10"/>
        <v>420.64699999999976</v>
      </c>
      <c r="AN35" s="8">
        <f t="shared" si="10"/>
        <v>436.51399999999978</v>
      </c>
      <c r="AO35" s="8">
        <f t="shared" si="10"/>
        <v>453.15499999999997</v>
      </c>
      <c r="AP35" s="8">
        <f t="shared" si="10"/>
        <v>469.79599999999994</v>
      </c>
    </row>
    <row r="37" spans="1:42" hidden="1" outlineLevel="1" x14ac:dyDescent="0.45">
      <c r="A37" t="s">
        <v>179</v>
      </c>
      <c r="B37" t="s">
        <v>29</v>
      </c>
      <c r="C37">
        <v>0</v>
      </c>
      <c r="D37" s="14">
        <f t="shared" ref="D37:AP37" si="11">IF(C39&lt;0,C39,0)</f>
        <v>-120</v>
      </c>
      <c r="E37" s="14">
        <f t="shared" si="11"/>
        <v>-210</v>
      </c>
      <c r="F37" s="14">
        <f t="shared" si="11"/>
        <v>-268.5</v>
      </c>
      <c r="G37" s="14">
        <f t="shared" si="11"/>
        <v>-295.5</v>
      </c>
      <c r="H37" s="14">
        <f t="shared" si="11"/>
        <v>-559.08666666666682</v>
      </c>
      <c r="I37" s="14">
        <f t="shared" si="11"/>
        <v>-791.98333333333358</v>
      </c>
      <c r="J37" s="14">
        <f t="shared" si="11"/>
        <v>-1263.6283333333331</v>
      </c>
      <c r="K37" s="14">
        <f t="shared" si="11"/>
        <v>-1453.1883333333335</v>
      </c>
      <c r="L37" s="14">
        <f t="shared" si="11"/>
        <v>-1311.9133333333339</v>
      </c>
      <c r="M37" s="14">
        <f t="shared" si="11"/>
        <v>-1181.1583333333338</v>
      </c>
      <c r="N37" s="14">
        <f t="shared" si="11"/>
        <v>-960.92333333333409</v>
      </c>
      <c r="O37" s="14">
        <f t="shared" si="11"/>
        <v>-699.56333333333441</v>
      </c>
      <c r="P37" s="14">
        <f t="shared" si="11"/>
        <v>-395.4333333333343</v>
      </c>
      <c r="Q37" s="14">
        <f t="shared" si="11"/>
        <v>-50.178333333334194</v>
      </c>
      <c r="R37" s="14">
        <f t="shared" si="11"/>
        <v>0</v>
      </c>
      <c r="S37" s="14">
        <f t="shared" si="11"/>
        <v>0</v>
      </c>
      <c r="T37" s="14">
        <f t="shared" si="11"/>
        <v>0</v>
      </c>
      <c r="U37" s="14">
        <f t="shared" si="11"/>
        <v>0</v>
      </c>
      <c r="V37" s="14">
        <f t="shared" si="11"/>
        <v>0</v>
      </c>
      <c r="W37" s="14">
        <f t="shared" si="11"/>
        <v>0</v>
      </c>
      <c r="X37" s="14">
        <f t="shared" si="11"/>
        <v>0</v>
      </c>
      <c r="Y37" s="14">
        <f t="shared" si="11"/>
        <v>0</v>
      </c>
      <c r="Z37" s="14">
        <f t="shared" si="11"/>
        <v>0</v>
      </c>
      <c r="AA37" s="14">
        <f t="shared" si="11"/>
        <v>0</v>
      </c>
      <c r="AB37" s="14">
        <f t="shared" si="11"/>
        <v>0</v>
      </c>
      <c r="AC37" s="14">
        <f t="shared" si="11"/>
        <v>0</v>
      </c>
      <c r="AD37" s="14">
        <f t="shared" si="11"/>
        <v>0</v>
      </c>
      <c r="AE37" s="14">
        <f t="shared" si="11"/>
        <v>0</v>
      </c>
      <c r="AF37" s="14">
        <f t="shared" si="11"/>
        <v>0</v>
      </c>
      <c r="AG37" s="14">
        <f t="shared" si="11"/>
        <v>0</v>
      </c>
      <c r="AH37" s="14">
        <f t="shared" si="11"/>
        <v>0</v>
      </c>
      <c r="AI37" s="14">
        <f t="shared" si="11"/>
        <v>0</v>
      </c>
      <c r="AJ37" s="14">
        <f t="shared" si="11"/>
        <v>0</v>
      </c>
      <c r="AK37" s="14">
        <f t="shared" si="11"/>
        <v>0</v>
      </c>
      <c r="AL37" s="14">
        <f t="shared" si="11"/>
        <v>0</v>
      </c>
      <c r="AM37" s="14">
        <f t="shared" si="11"/>
        <v>0</v>
      </c>
      <c r="AN37" s="14">
        <f t="shared" si="11"/>
        <v>0</v>
      </c>
      <c r="AO37" s="14">
        <f t="shared" si="11"/>
        <v>0</v>
      </c>
      <c r="AP37" s="14">
        <f t="shared" si="11"/>
        <v>0</v>
      </c>
    </row>
    <row r="38" spans="1:42" hidden="1" outlineLevel="1" x14ac:dyDescent="0.45">
      <c r="A38" t="s">
        <v>180</v>
      </c>
      <c r="B38" t="s">
        <v>29</v>
      </c>
      <c r="C38" s="16">
        <f t="shared" ref="C38:AP38" si="12">C33</f>
        <v>-120</v>
      </c>
      <c r="D38" s="16">
        <f t="shared" si="12"/>
        <v>-90</v>
      </c>
      <c r="E38" s="16">
        <f t="shared" si="12"/>
        <v>-58.5</v>
      </c>
      <c r="F38" s="16">
        <f t="shared" si="12"/>
        <v>-27</v>
      </c>
      <c r="G38" s="16">
        <f t="shared" si="12"/>
        <v>-263.58666666666682</v>
      </c>
      <c r="H38" s="16">
        <f t="shared" si="12"/>
        <v>-232.89666666666676</v>
      </c>
      <c r="I38" s="16">
        <f t="shared" si="12"/>
        <v>-471.64499999999953</v>
      </c>
      <c r="J38" s="16">
        <f t="shared" si="12"/>
        <v>-189.5600000000004</v>
      </c>
      <c r="K38" s="16">
        <f t="shared" si="12"/>
        <v>141.27499999999964</v>
      </c>
      <c r="L38" s="16">
        <f t="shared" si="12"/>
        <v>130.75500000000011</v>
      </c>
      <c r="M38" s="16">
        <f t="shared" si="12"/>
        <v>220.23499999999967</v>
      </c>
      <c r="N38" s="16">
        <f t="shared" si="12"/>
        <v>261.35999999999967</v>
      </c>
      <c r="O38" s="16">
        <f t="shared" si="12"/>
        <v>304.13000000000011</v>
      </c>
      <c r="P38" s="16">
        <f t="shared" si="12"/>
        <v>345.25500000000011</v>
      </c>
      <c r="Q38" s="16">
        <f t="shared" si="12"/>
        <v>389.67000000000007</v>
      </c>
      <c r="R38" s="16">
        <f t="shared" si="12"/>
        <v>434.08500000000004</v>
      </c>
      <c r="S38" s="16">
        <f t="shared" si="12"/>
        <v>282</v>
      </c>
      <c r="T38" s="16">
        <f t="shared" si="12"/>
        <v>325.11999999999989</v>
      </c>
      <c r="U38" s="16">
        <f t="shared" si="12"/>
        <v>369.77999999999975</v>
      </c>
      <c r="V38" s="16">
        <f t="shared" si="12"/>
        <v>414.4399999999996</v>
      </c>
      <c r="W38" s="16">
        <f t="shared" si="12"/>
        <v>839.64000000000033</v>
      </c>
      <c r="X38" s="16">
        <f t="shared" si="12"/>
        <v>893.34000000000015</v>
      </c>
      <c r="Y38" s="16">
        <f t="shared" si="12"/>
        <v>948.82999999999993</v>
      </c>
      <c r="Z38" s="16">
        <f t="shared" si="12"/>
        <v>1004.3199999999997</v>
      </c>
      <c r="AA38" s="16">
        <f t="shared" si="12"/>
        <v>1063.3900000000003</v>
      </c>
      <c r="AB38" s="16">
        <f t="shared" si="12"/>
        <v>1120.67</v>
      </c>
      <c r="AC38" s="16">
        <f t="shared" si="12"/>
        <v>1181.5299999999997</v>
      </c>
      <c r="AD38" s="16">
        <f t="shared" si="12"/>
        <v>1242.3900000000003</v>
      </c>
      <c r="AE38" s="16">
        <f t="shared" si="12"/>
        <v>1069.0599999999995</v>
      </c>
      <c r="AF38" s="16">
        <f t="shared" si="12"/>
        <v>1128.0349999999989</v>
      </c>
      <c r="AG38" s="16">
        <f t="shared" si="12"/>
        <v>1190.3799999999992</v>
      </c>
      <c r="AH38" s="16">
        <f t="shared" si="12"/>
        <v>752.72499999999945</v>
      </c>
      <c r="AI38" s="16">
        <f t="shared" si="12"/>
        <v>1795.5699999999988</v>
      </c>
      <c r="AJ38" s="16">
        <f t="shared" si="12"/>
        <v>1871.0349999999989</v>
      </c>
      <c r="AK38" s="16">
        <f t="shared" si="12"/>
        <v>1946.4999999999991</v>
      </c>
      <c r="AL38" s="16">
        <f t="shared" si="12"/>
        <v>2023.8999999999996</v>
      </c>
      <c r="AM38" s="16">
        <f t="shared" si="12"/>
        <v>2103.2349999999988</v>
      </c>
      <c r="AN38" s="16">
        <f t="shared" si="12"/>
        <v>2182.5699999999988</v>
      </c>
      <c r="AO38" s="16">
        <f t="shared" si="12"/>
        <v>2265.7749999999996</v>
      </c>
      <c r="AP38" s="16">
        <f t="shared" si="12"/>
        <v>2348.9799999999996</v>
      </c>
    </row>
    <row r="39" spans="1:42" hidden="1" outlineLevel="1" x14ac:dyDescent="0.45">
      <c r="A39" t="s">
        <v>181</v>
      </c>
      <c r="C39" s="14">
        <f t="shared" ref="C39:AP39" si="13">SUM(C37:C38)</f>
        <v>-120</v>
      </c>
      <c r="D39" s="14">
        <f t="shared" si="13"/>
        <v>-210</v>
      </c>
      <c r="E39" s="14">
        <f t="shared" si="13"/>
        <v>-268.5</v>
      </c>
      <c r="F39" s="14">
        <f t="shared" si="13"/>
        <v>-295.5</v>
      </c>
      <c r="G39" s="14">
        <f t="shared" si="13"/>
        <v>-559.08666666666682</v>
      </c>
      <c r="H39" s="14">
        <f t="shared" si="13"/>
        <v>-791.98333333333358</v>
      </c>
      <c r="I39" s="14">
        <f t="shared" si="13"/>
        <v>-1263.6283333333331</v>
      </c>
      <c r="J39" s="14">
        <f t="shared" si="13"/>
        <v>-1453.1883333333335</v>
      </c>
      <c r="K39" s="14">
        <f t="shared" si="13"/>
        <v>-1311.9133333333339</v>
      </c>
      <c r="L39" s="14">
        <f t="shared" si="13"/>
        <v>-1181.1583333333338</v>
      </c>
      <c r="M39" s="14">
        <f t="shared" si="13"/>
        <v>-960.92333333333409</v>
      </c>
      <c r="N39" s="14">
        <f t="shared" si="13"/>
        <v>-699.56333333333441</v>
      </c>
      <c r="O39" s="14">
        <f t="shared" si="13"/>
        <v>-395.4333333333343</v>
      </c>
      <c r="P39" s="14">
        <f t="shared" si="13"/>
        <v>-50.178333333334194</v>
      </c>
      <c r="Q39" s="14">
        <f t="shared" si="13"/>
        <v>339.49166666666588</v>
      </c>
      <c r="R39" s="14">
        <f t="shared" si="13"/>
        <v>434.08500000000004</v>
      </c>
      <c r="S39" s="14">
        <f t="shared" si="13"/>
        <v>282</v>
      </c>
      <c r="T39" s="14">
        <f t="shared" si="13"/>
        <v>325.11999999999989</v>
      </c>
      <c r="U39" s="14">
        <f t="shared" si="13"/>
        <v>369.77999999999975</v>
      </c>
      <c r="V39" s="14">
        <f t="shared" si="13"/>
        <v>414.4399999999996</v>
      </c>
      <c r="W39" s="14">
        <f t="shared" si="13"/>
        <v>839.64000000000033</v>
      </c>
      <c r="X39" s="14">
        <f t="shared" si="13"/>
        <v>893.34000000000015</v>
      </c>
      <c r="Y39" s="14">
        <f t="shared" si="13"/>
        <v>948.82999999999993</v>
      </c>
      <c r="Z39" s="14">
        <f t="shared" si="13"/>
        <v>1004.3199999999997</v>
      </c>
      <c r="AA39" s="14">
        <f t="shared" si="13"/>
        <v>1063.3900000000003</v>
      </c>
      <c r="AB39" s="14">
        <f t="shared" si="13"/>
        <v>1120.67</v>
      </c>
      <c r="AC39" s="14">
        <f t="shared" si="13"/>
        <v>1181.5299999999997</v>
      </c>
      <c r="AD39" s="14">
        <f t="shared" si="13"/>
        <v>1242.3900000000003</v>
      </c>
      <c r="AE39" s="14">
        <f t="shared" si="13"/>
        <v>1069.0599999999995</v>
      </c>
      <c r="AF39" s="14">
        <f t="shared" si="13"/>
        <v>1128.0349999999989</v>
      </c>
      <c r="AG39" s="14">
        <f t="shared" si="13"/>
        <v>1190.3799999999992</v>
      </c>
      <c r="AH39" s="14">
        <f t="shared" si="13"/>
        <v>752.72499999999945</v>
      </c>
      <c r="AI39" s="14">
        <f t="shared" si="13"/>
        <v>1795.5699999999988</v>
      </c>
      <c r="AJ39" s="14">
        <f t="shared" si="13"/>
        <v>1871.0349999999989</v>
      </c>
      <c r="AK39" s="14">
        <f t="shared" si="13"/>
        <v>1946.4999999999991</v>
      </c>
      <c r="AL39" s="14">
        <f t="shared" si="13"/>
        <v>2023.8999999999996</v>
      </c>
      <c r="AM39" s="14">
        <f t="shared" si="13"/>
        <v>2103.2349999999988</v>
      </c>
      <c r="AN39" s="14">
        <f t="shared" si="13"/>
        <v>2182.5699999999988</v>
      </c>
      <c r="AO39" s="14">
        <f t="shared" si="13"/>
        <v>2265.7749999999996</v>
      </c>
      <c r="AP39" s="14">
        <f t="shared" si="13"/>
        <v>2348.9799999999996</v>
      </c>
    </row>
    <row r="40" spans="1:42" hidden="1" outlineLevel="1" collapsed="1" x14ac:dyDescent="0.45"/>
    <row r="41" spans="1:42" ht="14.65" collapsed="1" thickBot="1" x14ac:dyDescent="0.5">
      <c r="A41" t="s">
        <v>182</v>
      </c>
      <c r="B41" t="s">
        <v>29</v>
      </c>
      <c r="C41" s="15">
        <f t="shared" ref="C41:AP41" si="14">C33-C35</f>
        <v>-120</v>
      </c>
      <c r="D41" s="15">
        <f t="shared" si="14"/>
        <v>-90</v>
      </c>
      <c r="E41" s="15">
        <f t="shared" si="14"/>
        <v>-58.5</v>
      </c>
      <c r="F41" s="15">
        <f t="shared" si="14"/>
        <v>-27</v>
      </c>
      <c r="G41" s="15">
        <f t="shared" si="14"/>
        <v>-263.58666666666682</v>
      </c>
      <c r="H41" s="15">
        <f t="shared" si="14"/>
        <v>-232.89666666666676</v>
      </c>
      <c r="I41" s="15">
        <f t="shared" si="14"/>
        <v>-471.64499999999953</v>
      </c>
      <c r="J41" s="15">
        <f t="shared" si="14"/>
        <v>-189.5600000000004</v>
      </c>
      <c r="K41" s="15">
        <f t="shared" si="14"/>
        <v>141.27499999999964</v>
      </c>
      <c r="L41" s="15">
        <f t="shared" si="14"/>
        <v>130.75500000000011</v>
      </c>
      <c r="M41" s="15">
        <f t="shared" si="14"/>
        <v>220.23499999999967</v>
      </c>
      <c r="N41" s="15">
        <f t="shared" si="14"/>
        <v>261.35999999999967</v>
      </c>
      <c r="O41" s="15">
        <f t="shared" si="14"/>
        <v>304.13000000000011</v>
      </c>
      <c r="P41" s="15">
        <f t="shared" si="14"/>
        <v>345.25500000000011</v>
      </c>
      <c r="Q41" s="15">
        <f t="shared" si="14"/>
        <v>321.77166666666687</v>
      </c>
      <c r="R41" s="15">
        <f t="shared" si="14"/>
        <v>347.26800000000003</v>
      </c>
      <c r="S41" s="15">
        <f t="shared" si="14"/>
        <v>225.6</v>
      </c>
      <c r="T41" s="15">
        <f t="shared" si="14"/>
        <v>260.09599999999989</v>
      </c>
      <c r="U41" s="15">
        <f t="shared" si="14"/>
        <v>295.82399999999978</v>
      </c>
      <c r="V41" s="15">
        <f t="shared" si="14"/>
        <v>331.55199999999968</v>
      </c>
      <c r="W41" s="15">
        <f t="shared" si="14"/>
        <v>671.71200000000022</v>
      </c>
      <c r="X41" s="15">
        <f t="shared" si="14"/>
        <v>714.67200000000014</v>
      </c>
      <c r="Y41" s="15">
        <f t="shared" si="14"/>
        <v>759.06399999999996</v>
      </c>
      <c r="Z41" s="15">
        <f t="shared" si="14"/>
        <v>803.45599999999979</v>
      </c>
      <c r="AA41" s="15">
        <f t="shared" si="14"/>
        <v>850.71200000000022</v>
      </c>
      <c r="AB41" s="15">
        <f t="shared" si="14"/>
        <v>896.53600000000006</v>
      </c>
      <c r="AC41" s="15">
        <f t="shared" si="14"/>
        <v>945.22399999999982</v>
      </c>
      <c r="AD41" s="15">
        <f t="shared" si="14"/>
        <v>993.91200000000026</v>
      </c>
      <c r="AE41" s="15">
        <f t="shared" si="14"/>
        <v>855.24799999999959</v>
      </c>
      <c r="AF41" s="15">
        <f t="shared" si="14"/>
        <v>902.4279999999992</v>
      </c>
      <c r="AG41" s="15">
        <f t="shared" si="14"/>
        <v>952.30399999999941</v>
      </c>
      <c r="AH41" s="15">
        <f t="shared" si="14"/>
        <v>602.17999999999961</v>
      </c>
      <c r="AI41" s="15">
        <f t="shared" si="14"/>
        <v>1436.455999999999</v>
      </c>
      <c r="AJ41" s="15">
        <f t="shared" si="14"/>
        <v>1496.8279999999991</v>
      </c>
      <c r="AK41" s="15">
        <f t="shared" si="14"/>
        <v>1557.1999999999994</v>
      </c>
      <c r="AL41" s="15">
        <f t="shared" si="14"/>
        <v>1619.1199999999997</v>
      </c>
      <c r="AM41" s="15">
        <f t="shared" si="14"/>
        <v>1682.5879999999991</v>
      </c>
      <c r="AN41" s="15">
        <f t="shared" si="14"/>
        <v>1746.0559999999991</v>
      </c>
      <c r="AO41" s="15">
        <f t="shared" si="14"/>
        <v>1812.6199999999997</v>
      </c>
      <c r="AP41" s="15">
        <f t="shared" si="14"/>
        <v>1879.1839999999997</v>
      </c>
    </row>
    <row r="42" spans="1:42" s="38" customFormat="1" x14ac:dyDescent="0.45">
      <c r="A42" s="40" t="s">
        <v>183</v>
      </c>
      <c r="B42" s="39">
        <f>COUNTIF(C42:AP42,"Loss")</f>
        <v>8</v>
      </c>
      <c r="C42" s="38" t="str">
        <f t="shared" ref="C42:AP42" si="15">IF(C41&lt;0,"Loss","OK")</f>
        <v>Loss</v>
      </c>
      <c r="D42" s="38" t="str">
        <f t="shared" si="15"/>
        <v>Loss</v>
      </c>
      <c r="E42" s="38" t="str">
        <f t="shared" si="15"/>
        <v>Loss</v>
      </c>
      <c r="F42" s="38" t="str">
        <f t="shared" si="15"/>
        <v>Loss</v>
      </c>
      <c r="G42" s="38" t="str">
        <f t="shared" si="15"/>
        <v>Loss</v>
      </c>
      <c r="H42" s="38" t="str">
        <f t="shared" si="15"/>
        <v>Loss</v>
      </c>
      <c r="I42" s="38" t="str">
        <f t="shared" si="15"/>
        <v>Loss</v>
      </c>
      <c r="J42" s="38" t="str">
        <f t="shared" si="15"/>
        <v>Loss</v>
      </c>
      <c r="K42" s="38" t="str">
        <f t="shared" si="15"/>
        <v>OK</v>
      </c>
      <c r="L42" s="38" t="str">
        <f t="shared" si="15"/>
        <v>OK</v>
      </c>
      <c r="M42" s="38" t="str">
        <f t="shared" si="15"/>
        <v>OK</v>
      </c>
      <c r="N42" s="38" t="str">
        <f t="shared" si="15"/>
        <v>OK</v>
      </c>
      <c r="O42" s="38" t="str">
        <f t="shared" si="15"/>
        <v>OK</v>
      </c>
      <c r="P42" s="38" t="str">
        <f t="shared" si="15"/>
        <v>OK</v>
      </c>
      <c r="Q42" s="38" t="str">
        <f t="shared" si="15"/>
        <v>OK</v>
      </c>
      <c r="R42" s="38" t="str">
        <f t="shared" si="15"/>
        <v>OK</v>
      </c>
      <c r="S42" s="38" t="str">
        <f t="shared" si="15"/>
        <v>OK</v>
      </c>
      <c r="T42" s="38" t="str">
        <f t="shared" si="15"/>
        <v>OK</v>
      </c>
      <c r="U42" s="38" t="str">
        <f t="shared" si="15"/>
        <v>OK</v>
      </c>
      <c r="V42" s="38" t="str">
        <f t="shared" si="15"/>
        <v>OK</v>
      </c>
      <c r="W42" s="38" t="str">
        <f t="shared" si="15"/>
        <v>OK</v>
      </c>
      <c r="X42" s="38" t="str">
        <f t="shared" si="15"/>
        <v>OK</v>
      </c>
      <c r="Y42" s="38" t="str">
        <f t="shared" si="15"/>
        <v>OK</v>
      </c>
      <c r="Z42" s="38" t="str">
        <f t="shared" si="15"/>
        <v>OK</v>
      </c>
      <c r="AA42" s="38" t="str">
        <f t="shared" si="15"/>
        <v>OK</v>
      </c>
      <c r="AB42" s="38" t="str">
        <f t="shared" si="15"/>
        <v>OK</v>
      </c>
      <c r="AC42" s="38" t="str">
        <f t="shared" si="15"/>
        <v>OK</v>
      </c>
      <c r="AD42" s="38" t="str">
        <f t="shared" si="15"/>
        <v>OK</v>
      </c>
      <c r="AE42" s="38" t="str">
        <f t="shared" si="15"/>
        <v>OK</v>
      </c>
      <c r="AF42" s="38" t="str">
        <f t="shared" si="15"/>
        <v>OK</v>
      </c>
      <c r="AG42" s="38" t="str">
        <f t="shared" si="15"/>
        <v>OK</v>
      </c>
      <c r="AH42" s="38" t="str">
        <f t="shared" si="15"/>
        <v>OK</v>
      </c>
      <c r="AI42" s="38" t="str">
        <f t="shared" si="15"/>
        <v>OK</v>
      </c>
      <c r="AJ42" s="38" t="str">
        <f t="shared" si="15"/>
        <v>OK</v>
      </c>
      <c r="AK42" s="38" t="str">
        <f t="shared" si="15"/>
        <v>OK</v>
      </c>
      <c r="AL42" s="38" t="str">
        <f t="shared" si="15"/>
        <v>OK</v>
      </c>
      <c r="AM42" s="38" t="str">
        <f t="shared" si="15"/>
        <v>OK</v>
      </c>
      <c r="AN42" s="38" t="str">
        <f t="shared" si="15"/>
        <v>OK</v>
      </c>
      <c r="AO42" s="38" t="str">
        <f t="shared" si="15"/>
        <v>OK</v>
      </c>
      <c r="AP42" s="38" t="str">
        <f t="shared" si="15"/>
        <v>OK</v>
      </c>
    </row>
    <row r="44" spans="1:42" s="17" customFormat="1" x14ac:dyDescent="0.45">
      <c r="A44" s="17" t="s">
        <v>184</v>
      </c>
      <c r="C44" s="31">
        <f>'Monthly Outputs'!C9</f>
        <v>42643</v>
      </c>
      <c r="D44" s="31">
        <f>'Monthly Outputs'!D9</f>
        <v>42674</v>
      </c>
      <c r="E44" s="31">
        <f>'Monthly Outputs'!E9</f>
        <v>42704</v>
      </c>
      <c r="F44" s="31">
        <f>'Monthly Outputs'!F9</f>
        <v>42735</v>
      </c>
      <c r="G44" s="31">
        <f>'Monthly Outputs'!G9</f>
        <v>42766</v>
      </c>
      <c r="H44" s="31">
        <f>'Monthly Outputs'!H9</f>
        <v>42794</v>
      </c>
      <c r="I44" s="31">
        <f>'Monthly Outputs'!I9</f>
        <v>42825</v>
      </c>
      <c r="J44" s="31">
        <f>'Monthly Outputs'!J9</f>
        <v>42855</v>
      </c>
      <c r="K44" s="31">
        <f>'Monthly Outputs'!K9</f>
        <v>42886</v>
      </c>
      <c r="L44" s="31">
        <f>'Monthly Outputs'!L9</f>
        <v>42916</v>
      </c>
      <c r="M44" s="31">
        <f>'Monthly Outputs'!M9</f>
        <v>42947</v>
      </c>
      <c r="N44" s="31">
        <f>'Monthly Outputs'!N9</f>
        <v>42978</v>
      </c>
      <c r="O44" s="31">
        <f>'Monthly Outputs'!O9</f>
        <v>43008</v>
      </c>
      <c r="P44" s="31">
        <f>'Monthly Outputs'!P9</f>
        <v>43039</v>
      </c>
      <c r="Q44" s="31">
        <f>'Monthly Outputs'!Q9</f>
        <v>43069</v>
      </c>
      <c r="R44" s="31">
        <f>'Monthly Outputs'!R9</f>
        <v>43100</v>
      </c>
      <c r="S44" s="31">
        <f>'Monthly Outputs'!S9</f>
        <v>43131</v>
      </c>
      <c r="T44" s="31">
        <f>'Monthly Outputs'!T9</f>
        <v>43159</v>
      </c>
      <c r="U44" s="31">
        <f>'Monthly Outputs'!U9</f>
        <v>43190</v>
      </c>
      <c r="V44" s="31">
        <f>'Monthly Outputs'!V9</f>
        <v>43220</v>
      </c>
      <c r="W44" s="31">
        <f>'Monthly Outputs'!W9</f>
        <v>43251</v>
      </c>
      <c r="X44" s="31">
        <f>'Monthly Outputs'!X9</f>
        <v>43281</v>
      </c>
      <c r="Y44" s="31">
        <f>'Monthly Outputs'!Y9</f>
        <v>43312</v>
      </c>
      <c r="Z44" s="31">
        <f>'Monthly Outputs'!Z9</f>
        <v>43343</v>
      </c>
      <c r="AA44" s="31">
        <f>'Monthly Outputs'!AA9</f>
        <v>43373</v>
      </c>
      <c r="AB44" s="31">
        <f>'Monthly Outputs'!AB9</f>
        <v>43404</v>
      </c>
      <c r="AC44" s="31">
        <f>'Monthly Outputs'!AC9</f>
        <v>43434</v>
      </c>
      <c r="AD44" s="31">
        <f>'Monthly Outputs'!AD9</f>
        <v>43465</v>
      </c>
      <c r="AE44" s="31">
        <f>'Monthly Outputs'!AE9</f>
        <v>43496</v>
      </c>
      <c r="AF44" s="31">
        <f>'Monthly Outputs'!AF9</f>
        <v>43524</v>
      </c>
      <c r="AG44" s="31">
        <f>'Monthly Outputs'!AG9</f>
        <v>43555</v>
      </c>
      <c r="AH44" s="31">
        <f>'Monthly Outputs'!AH9</f>
        <v>43585</v>
      </c>
      <c r="AI44" s="31">
        <f>'Monthly Outputs'!AI9</f>
        <v>43616</v>
      </c>
      <c r="AJ44" s="31">
        <f>'Monthly Outputs'!AJ9</f>
        <v>43646</v>
      </c>
      <c r="AK44" s="31">
        <f>'Monthly Outputs'!AK9</f>
        <v>43677</v>
      </c>
      <c r="AL44" s="31">
        <f>'Monthly Outputs'!AL9</f>
        <v>43708</v>
      </c>
      <c r="AM44" s="31">
        <f>'Monthly Outputs'!AM9</f>
        <v>43738</v>
      </c>
      <c r="AN44" s="31">
        <f>'Monthly Outputs'!AN9</f>
        <v>43769</v>
      </c>
      <c r="AO44" s="31">
        <f>'Monthly Outputs'!AO9</f>
        <v>43799</v>
      </c>
      <c r="AP44" s="31">
        <f>'Monthly Outputs'!AP9</f>
        <v>43830</v>
      </c>
    </row>
    <row r="45" spans="1:42" s="14" customFormat="1" x14ac:dyDescent="0.45">
      <c r="A45" s="14" t="s">
        <v>185</v>
      </c>
      <c r="C45" s="14">
        <f>Workings!C57</f>
        <v>0</v>
      </c>
      <c r="D45" s="14">
        <f>Workings!D57</f>
        <v>2550</v>
      </c>
      <c r="E45" s="14">
        <f>Workings!E57</f>
        <v>5150</v>
      </c>
      <c r="F45" s="14">
        <f>Workings!F57</f>
        <v>5252.5</v>
      </c>
      <c r="G45" s="14">
        <f>Workings!G57</f>
        <v>5357.5</v>
      </c>
      <c r="H45" s="14">
        <f>Workings!H57</f>
        <v>5465</v>
      </c>
      <c r="I45" s="14">
        <f>Workings!I57</f>
        <v>5575</v>
      </c>
      <c r="J45" s="14">
        <f>Workings!J57</f>
        <v>5687.5</v>
      </c>
      <c r="K45" s="14">
        <f>Workings!K57</f>
        <v>5802.5</v>
      </c>
      <c r="L45" s="14">
        <f>Workings!L57</f>
        <v>6066.875</v>
      </c>
      <c r="M45" s="14">
        <f>Workings!M57</f>
        <v>6336.75</v>
      </c>
      <c r="N45" s="14">
        <f>Workings!N57</f>
        <v>6462.75</v>
      </c>
      <c r="O45" s="14">
        <f>Workings!O57</f>
        <v>6591.375</v>
      </c>
      <c r="P45" s="14">
        <f>Workings!P57</f>
        <v>6725.25</v>
      </c>
      <c r="Q45" s="14">
        <f>Workings!Q57</f>
        <v>6859.125</v>
      </c>
      <c r="R45" s="14">
        <f>Workings!R57</f>
        <v>6995.625</v>
      </c>
      <c r="S45" s="14">
        <f>Workings!S57</f>
        <v>7137.375</v>
      </c>
      <c r="T45" s="14">
        <f>Workings!T57</f>
        <v>7279.125</v>
      </c>
      <c r="U45" s="14">
        <f>Workings!U57</f>
        <v>7423.5</v>
      </c>
      <c r="V45" s="14">
        <f>Workings!V57</f>
        <v>7573.125</v>
      </c>
      <c r="W45" s="14">
        <f>Workings!W57</f>
        <v>7725.375</v>
      </c>
      <c r="X45" s="14">
        <f>Workings!X57</f>
        <v>8069.75</v>
      </c>
      <c r="Y45" s="14">
        <f>Workings!Y57</f>
        <v>8420.5</v>
      </c>
      <c r="Z45" s="14">
        <f>Workings!Z57</f>
        <v>8588.25</v>
      </c>
      <c r="AA45" s="14">
        <f>Workings!AA57</f>
        <v>8758.75</v>
      </c>
      <c r="AB45" s="14">
        <f>Workings!AB57</f>
        <v>8934.75</v>
      </c>
      <c r="AC45" s="14">
        <f>Workings!AC57</f>
        <v>9113.5</v>
      </c>
      <c r="AD45" s="14">
        <f>Workings!AD57</f>
        <v>9295</v>
      </c>
      <c r="AE45" s="14">
        <f>Workings!AE57</f>
        <v>9482</v>
      </c>
      <c r="AF45" s="14">
        <f>Workings!AF57</f>
        <v>9671.75</v>
      </c>
      <c r="AG45" s="14">
        <f>Workings!AG57</f>
        <v>9864.25</v>
      </c>
      <c r="AH45" s="14">
        <f>Workings!AH57</f>
        <v>10062.25</v>
      </c>
      <c r="AI45" s="14">
        <f>Workings!AI57</f>
        <v>10265.75</v>
      </c>
      <c r="AJ45" s="14">
        <f>Workings!AJ57</f>
        <v>10709.5</v>
      </c>
      <c r="AK45" s="14">
        <f>Workings!AK57</f>
        <v>11163.625</v>
      </c>
      <c r="AL45" s="14">
        <f>Workings!AL57</f>
        <v>11387.875</v>
      </c>
      <c r="AM45" s="14">
        <f>Workings!AM57</f>
        <v>11615</v>
      </c>
      <c r="AN45" s="14">
        <f>Workings!AN57</f>
        <v>11847.875</v>
      </c>
      <c r="AO45" s="14">
        <f>Workings!AO57</f>
        <v>12083.625</v>
      </c>
      <c r="AP45" s="14">
        <f>Workings!AP57</f>
        <v>12325.125</v>
      </c>
    </row>
    <row r="46" spans="1:42" s="14" customFormat="1" x14ac:dyDescent="0.45">
      <c r="A46" s="14" t="s">
        <v>186</v>
      </c>
      <c r="C46" s="14">
        <f>-Workings!C83-C51</f>
        <v>0</v>
      </c>
      <c r="D46" s="14">
        <f>-Workings!D83-D51</f>
        <v>0</v>
      </c>
      <c r="E46" s="14">
        <f>-Workings!E83-E51</f>
        <v>-7102.6666666666661</v>
      </c>
      <c r="F46" s="14">
        <f>-Workings!F83-F51</f>
        <v>653.39999999999964</v>
      </c>
      <c r="G46" s="14">
        <f>-Workings!G83-G51</f>
        <v>-4182.0999999999985</v>
      </c>
      <c r="H46" s="14">
        <f>-Workings!H83-H51</f>
        <v>-8033.7253333333338</v>
      </c>
      <c r="I46" s="14">
        <f>-Workings!I83-I51</f>
        <v>-4798.4759999999969</v>
      </c>
      <c r="J46" s="14">
        <f>-Workings!J83-J51</f>
        <v>-5481.9506666666693</v>
      </c>
      <c r="K46" s="14">
        <f>-Workings!K83-K51</f>
        <v>-4931.5323333333326</v>
      </c>
      <c r="L46" s="14">
        <f>-Workings!L83-L51</f>
        <v>-4731.1139999999978</v>
      </c>
      <c r="M46" s="14">
        <f>-Workings!M83-M51</f>
        <v>-4800.7270000000008</v>
      </c>
      <c r="N46" s="14">
        <f>-Workings!N83-N51</f>
        <v>-4933.9136666666691</v>
      </c>
      <c r="O46" s="14">
        <f>-Workings!O83-O51</f>
        <v>-4980.4650000000001</v>
      </c>
      <c r="P46" s="14">
        <f>-Workings!P83-P51</f>
        <v>-5070.6213333333344</v>
      </c>
      <c r="Q46" s="14">
        <f>-Workings!Q83-Q51</f>
        <v>-5160.9866666666676</v>
      </c>
      <c r="R46" s="14">
        <f>-Workings!R83-R51</f>
        <v>-5257.8409999999985</v>
      </c>
      <c r="S46" s="14">
        <f>-Workings!S83-S51</f>
        <v>-5355.1760000000031</v>
      </c>
      <c r="T46" s="14">
        <f>-Workings!T83-T51</f>
        <v>-5589.7109999999993</v>
      </c>
      <c r="U46" s="14">
        <f>-Workings!U83-U51</f>
        <v>-5714.1546666666691</v>
      </c>
      <c r="V46" s="14">
        <f>-Workings!V83-V51</f>
        <v>-5822.2973333333357</v>
      </c>
      <c r="W46" s="14">
        <f>-Workings!W83-W51</f>
        <v>-5929.8873333333322</v>
      </c>
      <c r="X46" s="14">
        <f>-Workings!X83-X51</f>
        <v>-6040.9399999999969</v>
      </c>
      <c r="Y46" s="14">
        <f>-Workings!Y83-Y51</f>
        <v>-6152.2400000000016</v>
      </c>
      <c r="Z46" s="14">
        <f>-Workings!Z83-Z51</f>
        <v>-6267.002666666669</v>
      </c>
      <c r="AA46" s="14">
        <f>-Workings!AA83-AA51</f>
        <v>-6382.0126666666692</v>
      </c>
      <c r="AB46" s="14">
        <f>-Workings!AB83-AB51</f>
        <v>-6503.9480000000003</v>
      </c>
      <c r="AC46" s="14">
        <f>-Workings!AC83-AC51</f>
        <v>-6622.9153333333343</v>
      </c>
      <c r="AD46" s="14">
        <f>-Workings!AD83-AD51</f>
        <v>-6748.5606666666645</v>
      </c>
      <c r="AE46" s="14">
        <f>-Workings!AE83-AE51</f>
        <v>-6874.7006666666639</v>
      </c>
      <c r="AF46" s="14">
        <f>-Workings!AF83-AF51</f>
        <v>-7178.3513333333358</v>
      </c>
      <c r="AG46" s="14">
        <f>-Workings!AG83-AG51</f>
        <v>-7335.2633333333324</v>
      </c>
      <c r="AH46" s="14">
        <f>-Workings!AH83-AH51</f>
        <v>-7476.7096666666694</v>
      </c>
      <c r="AI46" s="14">
        <f>-Workings!AI83-AI51</f>
        <v>-7617.8646666666646</v>
      </c>
      <c r="AJ46" s="14">
        <f>-Workings!AJ83-AJ51</f>
        <v>-8225.6863333333313</v>
      </c>
      <c r="AK46" s="14">
        <f>-Workings!AK83-AK51</f>
        <v>-7940.6293333333379</v>
      </c>
      <c r="AL46" s="14">
        <f>-Workings!AL83-AL51</f>
        <v>-8056.0809999999947</v>
      </c>
      <c r="AM46" s="14">
        <f>-Workings!AM83-AM51</f>
        <v>-8208.4266666666736</v>
      </c>
      <c r="AN46" s="14">
        <f>-Workings!AN83-AN51</f>
        <v>-8364.5873333333329</v>
      </c>
      <c r="AO46" s="14">
        <f>-Workings!AO83-AO51</f>
        <v>-8521.0023333333411</v>
      </c>
      <c r="AP46" s="14">
        <f>-Workings!AP83-AP51</f>
        <v>-8684.5386666666673</v>
      </c>
    </row>
    <row r="47" spans="1:42" s="14" customFormat="1" x14ac:dyDescent="0.45">
      <c r="A47" s="14" t="s">
        <v>187</v>
      </c>
      <c r="C47" s="14">
        <f>-'Monthly Outputs'!C28</f>
        <v>-250</v>
      </c>
      <c r="D47" s="14">
        <f>-'Monthly Outputs'!D28</f>
        <v>-250</v>
      </c>
      <c r="E47" s="14">
        <f>-'Monthly Outputs'!E28</f>
        <v>-250</v>
      </c>
      <c r="F47" s="14">
        <f>-'Monthly Outputs'!F28</f>
        <v>-250</v>
      </c>
      <c r="G47" s="14">
        <f>-'Monthly Outputs'!G28</f>
        <v>-257.5</v>
      </c>
      <c r="H47" s="14">
        <f>-'Monthly Outputs'!H28</f>
        <v>-257.5</v>
      </c>
      <c r="I47" s="14">
        <f>-'Monthly Outputs'!I28</f>
        <v>-257.5</v>
      </c>
      <c r="J47" s="14">
        <f>-'Monthly Outputs'!J28</f>
        <v>-257.5</v>
      </c>
      <c r="K47" s="14">
        <f>-'Monthly Outputs'!K28</f>
        <v>-257.5</v>
      </c>
      <c r="L47" s="14">
        <f>-'Monthly Outputs'!L28</f>
        <v>-257.5</v>
      </c>
      <c r="M47" s="14">
        <f>-'Monthly Outputs'!M28</f>
        <v>-257.5</v>
      </c>
      <c r="N47" s="14">
        <f>-'Monthly Outputs'!N28</f>
        <v>-257.5</v>
      </c>
      <c r="O47" s="14">
        <f>-'Monthly Outputs'!O28</f>
        <v>-257.5</v>
      </c>
      <c r="P47" s="14">
        <f>-'Monthly Outputs'!P28</f>
        <v>-257.5</v>
      </c>
      <c r="Q47" s="14">
        <f>-'Monthly Outputs'!Q28</f>
        <v>-257.5</v>
      </c>
      <c r="R47" s="14">
        <f>-'Monthly Outputs'!R28</f>
        <v>-257.5</v>
      </c>
      <c r="S47" s="14">
        <f>-'Monthly Outputs'!S28</f>
        <v>-265</v>
      </c>
      <c r="T47" s="14">
        <f>-'Monthly Outputs'!T28</f>
        <v>-265</v>
      </c>
      <c r="U47" s="14">
        <f>-'Monthly Outputs'!U28</f>
        <v>-265</v>
      </c>
      <c r="V47" s="14">
        <f>-'Monthly Outputs'!V28</f>
        <v>-265</v>
      </c>
      <c r="W47" s="14">
        <f>-'Monthly Outputs'!W28</f>
        <v>-265</v>
      </c>
      <c r="X47" s="14">
        <f>-'Monthly Outputs'!X28</f>
        <v>-265</v>
      </c>
      <c r="Y47" s="14">
        <f>-'Monthly Outputs'!Y28</f>
        <v>-265</v>
      </c>
      <c r="Z47" s="14">
        <f>-'Monthly Outputs'!Z28</f>
        <v>-265</v>
      </c>
      <c r="AA47" s="14">
        <f>-'Monthly Outputs'!AA28</f>
        <v>-265</v>
      </c>
      <c r="AB47" s="14">
        <f>-'Monthly Outputs'!AB28</f>
        <v>-265</v>
      </c>
      <c r="AC47" s="14">
        <f>-'Monthly Outputs'!AC28</f>
        <v>-265</v>
      </c>
      <c r="AD47" s="14">
        <f>-'Monthly Outputs'!AD28</f>
        <v>-265</v>
      </c>
      <c r="AE47" s="14">
        <f>-'Monthly Outputs'!AE28</f>
        <v>-272.5</v>
      </c>
      <c r="AF47" s="14">
        <f>-'Monthly Outputs'!AF28</f>
        <v>-272.5</v>
      </c>
      <c r="AG47" s="14">
        <f>-'Monthly Outputs'!AG28</f>
        <v>-272.5</v>
      </c>
      <c r="AH47" s="14">
        <f>-'Monthly Outputs'!AH28</f>
        <v>-272.5</v>
      </c>
      <c r="AI47" s="14">
        <f>-'Monthly Outputs'!AI28</f>
        <v>-272.5</v>
      </c>
      <c r="AJ47" s="14">
        <f>-'Monthly Outputs'!AJ28</f>
        <v>-272.5</v>
      </c>
      <c r="AK47" s="14">
        <f>-'Monthly Outputs'!AK28</f>
        <v>-272.5</v>
      </c>
      <c r="AL47" s="14">
        <f>-'Monthly Outputs'!AL28</f>
        <v>-272.5</v>
      </c>
      <c r="AM47" s="14">
        <f>-'Monthly Outputs'!AM28</f>
        <v>-272.5</v>
      </c>
      <c r="AN47" s="14">
        <f>-'Monthly Outputs'!AN28</f>
        <v>-272.5</v>
      </c>
      <c r="AO47" s="14">
        <f>-'Monthly Outputs'!AO28</f>
        <v>-272.5</v>
      </c>
      <c r="AP47" s="14">
        <f>-'Monthly Outputs'!AP28</f>
        <v>-272.5</v>
      </c>
    </row>
    <row r="48" spans="1:42" s="14" customFormat="1" x14ac:dyDescent="0.45">
      <c r="A48" s="14" t="s">
        <v>188</v>
      </c>
      <c r="C48" s="14">
        <f>-Workings!C91</f>
        <v>-670</v>
      </c>
      <c r="D48" s="14">
        <f>-Workings!D91</f>
        <v>-670</v>
      </c>
      <c r="E48" s="14">
        <f>-Workings!E91</f>
        <v>-670</v>
      </c>
      <c r="F48" s="14">
        <f>-Workings!F91</f>
        <v>-670</v>
      </c>
      <c r="G48" s="14">
        <f>-Workings!G91</f>
        <v>-690.1</v>
      </c>
      <c r="H48" s="14">
        <f>-Workings!H91</f>
        <v>-690.1</v>
      </c>
      <c r="I48" s="14">
        <f>-Workings!I91</f>
        <v>-690.1</v>
      </c>
      <c r="J48" s="14">
        <f>-Workings!J91</f>
        <v>-690.1</v>
      </c>
      <c r="K48" s="14">
        <f>-Workings!K91</f>
        <v>-690.1</v>
      </c>
      <c r="L48" s="14">
        <f>-Workings!L91</f>
        <v>-690.1</v>
      </c>
      <c r="M48" s="14">
        <f>-Workings!M91</f>
        <v>-690.1</v>
      </c>
      <c r="N48" s="14">
        <f>-Workings!N91</f>
        <v>-690.1</v>
      </c>
      <c r="O48" s="14">
        <f>-Workings!O91</f>
        <v>-690.1</v>
      </c>
      <c r="P48" s="14">
        <f>-Workings!P91</f>
        <v>-690.1</v>
      </c>
      <c r="Q48" s="14">
        <f>-Workings!Q91</f>
        <v>-690.1</v>
      </c>
      <c r="R48" s="14">
        <f>-Workings!R91</f>
        <v>-690.1</v>
      </c>
      <c r="S48" s="14">
        <f>-Workings!S91</f>
        <v>-710.2</v>
      </c>
      <c r="T48" s="14">
        <f>-Workings!T91</f>
        <v>-710.2</v>
      </c>
      <c r="U48" s="14">
        <f>-Workings!U91</f>
        <v>-710.2</v>
      </c>
      <c r="V48" s="14">
        <f>-Workings!V91</f>
        <v>-710.2</v>
      </c>
      <c r="W48" s="14">
        <f>-Workings!W91</f>
        <v>-710.2</v>
      </c>
      <c r="X48" s="14">
        <f>-Workings!X91</f>
        <v>-710.2</v>
      </c>
      <c r="Y48" s="14">
        <f>-Workings!Y91</f>
        <v>-710.2</v>
      </c>
      <c r="Z48" s="14">
        <f>-Workings!Z91</f>
        <v>-710.2</v>
      </c>
      <c r="AA48" s="14">
        <f>-Workings!AA91</f>
        <v>-710.2</v>
      </c>
      <c r="AB48" s="14">
        <f>-Workings!AB91</f>
        <v>-710.2</v>
      </c>
      <c r="AC48" s="14">
        <f>-Workings!AC91</f>
        <v>-710.2</v>
      </c>
      <c r="AD48" s="14">
        <f>-Workings!AD91</f>
        <v>-710.2</v>
      </c>
      <c r="AE48" s="14">
        <f>-Workings!AE91</f>
        <v>-730.30000000000007</v>
      </c>
      <c r="AF48" s="14">
        <f>-Workings!AF91</f>
        <v>-730.30000000000007</v>
      </c>
      <c r="AG48" s="14">
        <f>-Workings!AG91</f>
        <v>-730.30000000000007</v>
      </c>
      <c r="AH48" s="14">
        <f>-Workings!AH91</f>
        <v>-730.30000000000007</v>
      </c>
      <c r="AI48" s="14">
        <f>-Workings!AI91</f>
        <v>-730.30000000000007</v>
      </c>
      <c r="AJ48" s="14">
        <f>-Workings!AJ91</f>
        <v>-730.30000000000007</v>
      </c>
      <c r="AK48" s="14">
        <f>-Workings!AK91</f>
        <v>-730.30000000000007</v>
      </c>
      <c r="AL48" s="14">
        <f>-Workings!AL91</f>
        <v>-730.30000000000007</v>
      </c>
      <c r="AM48" s="14">
        <f>-Workings!AM91</f>
        <v>-730.30000000000007</v>
      </c>
      <c r="AN48" s="14">
        <f>-Workings!AN91</f>
        <v>-730.30000000000007</v>
      </c>
      <c r="AO48" s="14">
        <f>-Workings!AO91</f>
        <v>-730.30000000000007</v>
      </c>
      <c r="AP48" s="14">
        <f>-Workings!AP91</f>
        <v>-730.30000000000007</v>
      </c>
    </row>
    <row r="49" spans="1:42" s="14" customFormat="1" x14ac:dyDescent="0.45">
      <c r="A49" s="14" t="s">
        <v>189</v>
      </c>
      <c r="C49" s="14">
        <f ca="1">-Workings!C99</f>
        <v>0</v>
      </c>
      <c r="D49" s="14">
        <f ca="1">-Workings!D99</f>
        <v>0</v>
      </c>
      <c r="E49" s="14">
        <f ca="1">-Workings!E99</f>
        <v>-660</v>
      </c>
      <c r="F49" s="14">
        <f ca="1">-Workings!F99</f>
        <v>0</v>
      </c>
      <c r="G49" s="14">
        <f ca="1">-Workings!G99</f>
        <v>0</v>
      </c>
      <c r="H49" s="14">
        <f ca="1">-Workings!H99</f>
        <v>-999.9</v>
      </c>
      <c r="I49" s="14">
        <f ca="1">-Workings!I99</f>
        <v>0</v>
      </c>
      <c r="J49" s="14">
        <f ca="1">-Workings!J99</f>
        <v>0</v>
      </c>
      <c r="K49" s="14">
        <f ca="1">-Workings!K99</f>
        <v>-1019.6999999999999</v>
      </c>
      <c r="L49" s="14">
        <f ca="1">-Workings!L99</f>
        <v>0</v>
      </c>
      <c r="M49" s="14">
        <f ca="1">-Workings!M99</f>
        <v>0</v>
      </c>
      <c r="N49" s="14">
        <f ca="1">-Workings!N99</f>
        <v>-1019.6999999999999</v>
      </c>
      <c r="O49" s="14">
        <f ca="1">-Workings!O99</f>
        <v>0</v>
      </c>
      <c r="P49" s="14">
        <f ca="1">-Workings!P99</f>
        <v>0</v>
      </c>
      <c r="Q49" s="14">
        <f ca="1">-Workings!Q99</f>
        <v>-1019.6999999999999</v>
      </c>
      <c r="R49" s="14">
        <f ca="1">-Workings!R99</f>
        <v>0</v>
      </c>
      <c r="S49" s="14">
        <f ca="1">-Workings!S99</f>
        <v>0</v>
      </c>
      <c r="T49" s="14">
        <f ca="1">-Workings!T99</f>
        <v>-1029.5999999999999</v>
      </c>
      <c r="U49" s="14">
        <f ca="1">-Workings!U99</f>
        <v>0</v>
      </c>
      <c r="V49" s="14">
        <f ca="1">-Workings!V99</f>
        <v>0</v>
      </c>
      <c r="W49" s="14">
        <f ca="1">-Workings!W99</f>
        <v>-1049.3999999999999</v>
      </c>
      <c r="X49" s="14">
        <f ca="1">-Workings!X99</f>
        <v>0</v>
      </c>
      <c r="Y49" s="14">
        <f ca="1">-Workings!Y99</f>
        <v>0</v>
      </c>
      <c r="Z49" s="14">
        <f ca="1">-Workings!Z99</f>
        <v>-1049.3999999999999</v>
      </c>
      <c r="AA49" s="14">
        <f ca="1">-Workings!AA99</f>
        <v>0</v>
      </c>
      <c r="AB49" s="14">
        <f ca="1">-Workings!AB99</f>
        <v>0</v>
      </c>
      <c r="AC49" s="14">
        <f ca="1">-Workings!AC99</f>
        <v>-1049.3999999999999</v>
      </c>
      <c r="AD49" s="14">
        <f ca="1">-Workings!AD99</f>
        <v>0</v>
      </c>
      <c r="AE49" s="14">
        <f ca="1">-Workings!AE99</f>
        <v>0</v>
      </c>
      <c r="AF49" s="14">
        <f ca="1">-Workings!AF99</f>
        <v>-1059.2999999999997</v>
      </c>
      <c r="AG49" s="14">
        <f ca="1">-Workings!AG99</f>
        <v>0</v>
      </c>
      <c r="AH49" s="14">
        <f ca="1">-Workings!AH99</f>
        <v>0</v>
      </c>
      <c r="AI49" s="14">
        <f ca="1">-Workings!AI99</f>
        <v>-1079.0999999999997</v>
      </c>
      <c r="AJ49" s="14">
        <f ca="1">-Workings!AJ99</f>
        <v>0</v>
      </c>
      <c r="AK49" s="14">
        <f ca="1">-Workings!AK99</f>
        <v>0</v>
      </c>
      <c r="AL49" s="14">
        <f ca="1">-Workings!AL99</f>
        <v>-1079.0999999999999</v>
      </c>
      <c r="AM49" s="14">
        <f ca="1">-Workings!AM99</f>
        <v>0</v>
      </c>
      <c r="AN49" s="14">
        <f ca="1">-Workings!AN99</f>
        <v>0</v>
      </c>
      <c r="AO49" s="14">
        <f ca="1">-Workings!AO99</f>
        <v>-1079.0999999999997</v>
      </c>
      <c r="AP49" s="14">
        <f ca="1">-Workings!AP99</f>
        <v>0</v>
      </c>
    </row>
    <row r="50" spans="1:42" s="14" customFormat="1" x14ac:dyDescent="0.45">
      <c r="A50" s="14" t="s">
        <v>190</v>
      </c>
      <c r="C50" s="14">
        <f>Workings!C135</f>
        <v>0</v>
      </c>
      <c r="D50" s="14">
        <f>Workings!D135</f>
        <v>0</v>
      </c>
      <c r="E50" s="14">
        <f>Workings!E135</f>
        <v>0</v>
      </c>
      <c r="F50" s="14">
        <f>Workings!F135</f>
        <v>20000</v>
      </c>
      <c r="G50" s="14">
        <f>Workings!G135</f>
        <v>0</v>
      </c>
      <c r="H50" s="14">
        <f>Workings!H135</f>
        <v>0</v>
      </c>
      <c r="I50" s="14">
        <f>Workings!I135</f>
        <v>0</v>
      </c>
      <c r="J50" s="14">
        <f>Workings!J135</f>
        <v>0</v>
      </c>
      <c r="K50" s="14">
        <f>Workings!K135</f>
        <v>0</v>
      </c>
      <c r="L50" s="14">
        <f>Workings!L135</f>
        <v>0</v>
      </c>
      <c r="M50" s="14">
        <f>Workings!M135</f>
        <v>0</v>
      </c>
      <c r="N50" s="14">
        <f>Workings!N135</f>
        <v>0</v>
      </c>
      <c r="O50" s="14">
        <f>Workings!O135</f>
        <v>0</v>
      </c>
      <c r="P50" s="14">
        <f>Workings!P135</f>
        <v>0</v>
      </c>
      <c r="Q50" s="14">
        <f>Workings!Q135</f>
        <v>0</v>
      </c>
      <c r="R50" s="14">
        <f>Workings!R135</f>
        <v>0</v>
      </c>
      <c r="S50" s="14">
        <f>Workings!S135</f>
        <v>0</v>
      </c>
      <c r="T50" s="14">
        <f>Workings!T135</f>
        <v>0</v>
      </c>
      <c r="U50" s="14">
        <f>Workings!U135</f>
        <v>0</v>
      </c>
      <c r="V50" s="14">
        <f>Workings!V135</f>
        <v>0</v>
      </c>
      <c r="W50" s="14">
        <f>Workings!W135</f>
        <v>0</v>
      </c>
      <c r="X50" s="14">
        <f>Workings!X135</f>
        <v>0</v>
      </c>
      <c r="Y50" s="14">
        <f>Workings!Y135</f>
        <v>0</v>
      </c>
      <c r="Z50" s="14">
        <f>Workings!Z135</f>
        <v>0</v>
      </c>
      <c r="AA50" s="14">
        <f>Workings!AA135</f>
        <v>0</v>
      </c>
      <c r="AB50" s="14">
        <f>Workings!AB135</f>
        <v>0</v>
      </c>
      <c r="AC50" s="14">
        <f>Workings!AC135</f>
        <v>0</v>
      </c>
      <c r="AD50" s="14">
        <f>Workings!AD135</f>
        <v>0</v>
      </c>
      <c r="AE50" s="14">
        <f>Workings!AE135</f>
        <v>0</v>
      </c>
      <c r="AF50" s="14">
        <f>Workings!AF135</f>
        <v>0</v>
      </c>
      <c r="AG50" s="14">
        <f>Workings!AG135</f>
        <v>0</v>
      </c>
      <c r="AH50" s="14">
        <f>Workings!AH135</f>
        <v>0</v>
      </c>
      <c r="AI50" s="14">
        <f>Workings!AI135</f>
        <v>0</v>
      </c>
      <c r="AJ50" s="14">
        <f>Workings!AJ135</f>
        <v>0</v>
      </c>
      <c r="AK50" s="14">
        <f>Workings!AK135</f>
        <v>0</v>
      </c>
      <c r="AL50" s="14">
        <f>Workings!AL135</f>
        <v>0</v>
      </c>
      <c r="AM50" s="14">
        <f>Workings!AM135</f>
        <v>0</v>
      </c>
      <c r="AN50" s="14">
        <f>Workings!AN135</f>
        <v>0</v>
      </c>
      <c r="AO50" s="14">
        <f>Workings!AO135</f>
        <v>0</v>
      </c>
      <c r="AP50" s="14">
        <f>Workings!AP135</f>
        <v>0</v>
      </c>
    </row>
    <row r="51" spans="1:42" s="14" customFormat="1" x14ac:dyDescent="0.45">
      <c r="A51" s="14" t="s">
        <v>191</v>
      </c>
      <c r="C51" s="14">
        <f>-Workings!C104*IF(Workings!$C$15="Yes",1.2,1)</f>
        <v>0</v>
      </c>
      <c r="D51" s="14">
        <f>-Workings!D104*IF(Workings!$C$15="Yes",1.2,1)</f>
        <v>0</v>
      </c>
      <c r="E51" s="14">
        <f>-Workings!E104*IF(Workings!$C$15="Yes",1.2,1)</f>
        <v>0</v>
      </c>
      <c r="F51" s="14">
        <f>-Workings!F104*IF(Workings!$C$15="Yes",1.2,1)</f>
        <v>-5000</v>
      </c>
      <c r="G51" s="14">
        <f>-Workings!G104*IF(Workings!$C$15="Yes",1.2,1)</f>
        <v>0</v>
      </c>
      <c r="H51" s="14">
        <f>-Workings!H104*IF(Workings!$C$15="Yes",1.2,1)</f>
        <v>-1000</v>
      </c>
      <c r="I51" s="14">
        <f>-Workings!I104*IF(Workings!$C$15="Yes",1.2,1)</f>
        <v>0</v>
      </c>
      <c r="J51" s="14">
        <f>-Workings!J104*IF(Workings!$C$15="Yes",1.2,1)</f>
        <v>0</v>
      </c>
      <c r="K51" s="14">
        <f>-Workings!K104*IF(Workings!$C$15="Yes",1.2,1)</f>
        <v>0</v>
      </c>
      <c r="L51" s="14">
        <f>-Workings!L104*IF(Workings!$C$15="Yes",1.2,1)</f>
        <v>0</v>
      </c>
      <c r="M51" s="14">
        <f>-Workings!M104*IF(Workings!$C$15="Yes",1.2,1)</f>
        <v>0</v>
      </c>
      <c r="N51" s="14">
        <f>-Workings!N104*IF(Workings!$C$15="Yes",1.2,1)</f>
        <v>0</v>
      </c>
      <c r="O51" s="14">
        <f>-Workings!O104*IF(Workings!$C$15="Yes",1.2,1)</f>
        <v>0</v>
      </c>
      <c r="P51" s="14">
        <f>-Workings!P104*IF(Workings!$C$15="Yes",1.2,1)</f>
        <v>0</v>
      </c>
      <c r="Q51" s="14">
        <f>-Workings!Q104*IF(Workings!$C$15="Yes",1.2,1)</f>
        <v>0</v>
      </c>
      <c r="R51" s="14">
        <f>-Workings!R104*IF(Workings!$C$15="Yes",1.2,1)</f>
        <v>0</v>
      </c>
      <c r="S51" s="14">
        <f>-Workings!S104*IF(Workings!$C$15="Yes",1.2,1)</f>
        <v>0</v>
      </c>
      <c r="T51" s="14">
        <f>-Workings!T104*IF(Workings!$C$15="Yes",1.2,1)</f>
        <v>0</v>
      </c>
      <c r="U51" s="14">
        <f>-Workings!U104*IF(Workings!$C$15="Yes",1.2,1)</f>
        <v>0</v>
      </c>
      <c r="V51" s="14">
        <f>-Workings!V104*IF(Workings!$C$15="Yes",1.2,1)</f>
        <v>0</v>
      </c>
      <c r="W51" s="14">
        <f>-Workings!W104*IF(Workings!$C$15="Yes",1.2,1)</f>
        <v>0</v>
      </c>
      <c r="X51" s="14">
        <f>-Workings!X104*IF(Workings!$C$15="Yes",1.2,1)</f>
        <v>0</v>
      </c>
      <c r="Y51" s="14">
        <f>-Workings!Y104*IF(Workings!$C$15="Yes",1.2,1)</f>
        <v>0</v>
      </c>
      <c r="Z51" s="14">
        <f>-Workings!Z104*IF(Workings!$C$15="Yes",1.2,1)</f>
        <v>0</v>
      </c>
      <c r="AA51" s="14">
        <f>-Workings!AA104*IF(Workings!$C$15="Yes",1.2,1)</f>
        <v>0</v>
      </c>
      <c r="AB51" s="14">
        <f>-Workings!AB104*IF(Workings!$C$15="Yes",1.2,1)</f>
        <v>0</v>
      </c>
      <c r="AC51" s="14">
        <f>-Workings!AC104*IF(Workings!$C$15="Yes",1.2,1)</f>
        <v>0</v>
      </c>
      <c r="AD51" s="14">
        <f>-Workings!AD104*IF(Workings!$C$15="Yes",1.2,1)</f>
        <v>0</v>
      </c>
      <c r="AE51" s="14">
        <f>-Workings!AE104*IF(Workings!$C$15="Yes",1.2,1)</f>
        <v>0</v>
      </c>
      <c r="AF51" s="14">
        <f>-Workings!AF104*IF(Workings!$C$15="Yes",1.2,1)</f>
        <v>0</v>
      </c>
      <c r="AG51" s="14">
        <f>-Workings!AG104*IF(Workings!$C$15="Yes",1.2,1)</f>
        <v>0</v>
      </c>
      <c r="AH51" s="14">
        <f>-Workings!AH104*IF(Workings!$C$15="Yes",1.2,1)</f>
        <v>0</v>
      </c>
      <c r="AI51" s="14">
        <f>-Workings!AI104*IF(Workings!$C$15="Yes",1.2,1)</f>
        <v>0</v>
      </c>
      <c r="AJ51" s="14">
        <f>-Workings!AJ104*IF(Workings!$C$15="Yes",1.2,1)</f>
        <v>0</v>
      </c>
      <c r="AK51" s="14">
        <f>-Workings!AK104*IF(Workings!$C$15="Yes",1.2,1)</f>
        <v>0</v>
      </c>
      <c r="AL51" s="14">
        <f>-Workings!AL104*IF(Workings!$C$15="Yes",1.2,1)</f>
        <v>0</v>
      </c>
      <c r="AM51" s="14">
        <f>-Workings!AM104*IF(Workings!$C$15="Yes",1.2,1)</f>
        <v>0</v>
      </c>
      <c r="AN51" s="14">
        <f>-Workings!AN104*IF(Workings!$C$15="Yes",1.2,1)</f>
        <v>0</v>
      </c>
      <c r="AO51" s="14">
        <f>-Workings!AO104*IF(Workings!$C$15="Yes",1.2,1)</f>
        <v>0</v>
      </c>
      <c r="AP51" s="14">
        <f>-Workings!AP104*IF(Workings!$C$15="Yes",1.2,1)</f>
        <v>0</v>
      </c>
    </row>
    <row r="52" spans="1:42" s="14" customFormat="1" x14ac:dyDescent="0.45">
      <c r="A52" s="14" t="s">
        <v>192</v>
      </c>
      <c r="C52" s="14">
        <f>-Workings!C119</f>
        <v>0</v>
      </c>
      <c r="D52" s="14">
        <f>-Workings!D119</f>
        <v>0</v>
      </c>
      <c r="E52" s="14">
        <f>-Workings!E119</f>
        <v>0</v>
      </c>
      <c r="F52" s="14">
        <f>-Workings!F119</f>
        <v>0</v>
      </c>
      <c r="G52" s="14">
        <f>-Workings!G119</f>
        <v>0</v>
      </c>
      <c r="H52" s="14">
        <f>-Workings!H119</f>
        <v>0</v>
      </c>
      <c r="I52" s="14">
        <f>-Workings!I119</f>
        <v>0</v>
      </c>
      <c r="J52" s="14">
        <f>-Workings!J119</f>
        <v>0</v>
      </c>
      <c r="K52" s="14">
        <f>-Workings!K119</f>
        <v>0</v>
      </c>
      <c r="L52" s="14">
        <f>-Workings!L119</f>
        <v>0</v>
      </c>
      <c r="M52" s="14">
        <f>-Workings!M119</f>
        <v>0</v>
      </c>
      <c r="N52" s="14">
        <f>-Workings!N119</f>
        <v>0</v>
      </c>
      <c r="O52" s="14">
        <f>-Workings!O119</f>
        <v>0</v>
      </c>
      <c r="P52" s="14">
        <f>-Workings!P119</f>
        <v>0</v>
      </c>
      <c r="Q52" s="14">
        <f>-Workings!Q119</f>
        <v>0</v>
      </c>
      <c r="R52" s="14">
        <f>-Workings!R119</f>
        <v>0</v>
      </c>
      <c r="S52" s="14">
        <f>-Workings!S119</f>
        <v>0</v>
      </c>
      <c r="T52" s="14">
        <f>-Workings!T119</f>
        <v>0</v>
      </c>
      <c r="U52" s="14">
        <f>-Workings!U119</f>
        <v>0</v>
      </c>
      <c r="V52" s="14">
        <f>-Workings!V119</f>
        <v>0</v>
      </c>
      <c r="W52" s="14">
        <f>-Workings!W119</f>
        <v>0</v>
      </c>
      <c r="X52" s="14">
        <f>-Workings!X119</f>
        <v>0</v>
      </c>
      <c r="Y52" s="14">
        <f>-Workings!Y119</f>
        <v>0</v>
      </c>
      <c r="Z52" s="14">
        <f>-Workings!Z119</f>
        <v>0</v>
      </c>
      <c r="AA52" s="14">
        <f>-Workings!AA119</f>
        <v>0</v>
      </c>
      <c r="AB52" s="14">
        <f>-Workings!AB119</f>
        <v>0</v>
      </c>
      <c r="AC52" s="14">
        <f>-Workings!AC119</f>
        <v>0</v>
      </c>
      <c r="AD52" s="14">
        <f>-Workings!AD119</f>
        <v>0</v>
      </c>
      <c r="AE52" s="14">
        <f>-Workings!AE119</f>
        <v>0</v>
      </c>
      <c r="AF52" s="14">
        <f>-Workings!AF119</f>
        <v>0</v>
      </c>
      <c r="AG52" s="14">
        <f>-Workings!AG119</f>
        <v>0</v>
      </c>
      <c r="AH52" s="14">
        <f>-Workings!AH119</f>
        <v>0</v>
      </c>
      <c r="AI52" s="14">
        <f>-Workings!AI119</f>
        <v>0</v>
      </c>
      <c r="AJ52" s="14">
        <f>-Workings!AJ119</f>
        <v>0</v>
      </c>
      <c r="AK52" s="14">
        <f>-Workings!AK119</f>
        <v>0</v>
      </c>
      <c r="AL52" s="14">
        <f>-Workings!AL119</f>
        <v>0</v>
      </c>
      <c r="AM52" s="14">
        <f>-Workings!AM119</f>
        <v>0</v>
      </c>
      <c r="AN52" s="14">
        <f>-Workings!AN119</f>
        <v>0</v>
      </c>
      <c r="AO52" s="14">
        <f>-Workings!AO119</f>
        <v>0</v>
      </c>
      <c r="AP52" s="14">
        <f>-Workings!AP119</f>
        <v>0</v>
      </c>
    </row>
    <row r="53" spans="1:42" s="14" customFormat="1" x14ac:dyDescent="0.45">
      <c r="A53" s="14" t="s">
        <v>193</v>
      </c>
      <c r="C53" s="14">
        <f>-Workings!C128</f>
        <v>0</v>
      </c>
      <c r="D53" s="14">
        <f>-Workings!D128</f>
        <v>0</v>
      </c>
      <c r="E53" s="14">
        <f>-Workings!E128</f>
        <v>0</v>
      </c>
      <c r="F53" s="14">
        <f>-Workings!F128</f>
        <v>0</v>
      </c>
      <c r="G53" s="14">
        <f>-Workings!G128</f>
        <v>0</v>
      </c>
      <c r="H53" s="14">
        <f>-Workings!H128</f>
        <v>0</v>
      </c>
      <c r="I53" s="14">
        <f>-Workings!I128</f>
        <v>0</v>
      </c>
      <c r="J53" s="14">
        <f>-Workings!J128</f>
        <v>0</v>
      </c>
      <c r="K53" s="14">
        <f>-Workings!K128</f>
        <v>0</v>
      </c>
      <c r="L53" s="14">
        <f>-Workings!L128</f>
        <v>0</v>
      </c>
      <c r="M53" s="14">
        <f>-Workings!M128</f>
        <v>0</v>
      </c>
      <c r="N53" s="14">
        <f>-Workings!N128</f>
        <v>0</v>
      </c>
      <c r="O53" s="14">
        <f>-Workings!O128</f>
        <v>0</v>
      </c>
      <c r="P53" s="14">
        <f>-Workings!P128</f>
        <v>0</v>
      </c>
      <c r="Q53" s="14">
        <f>-Workings!Q128</f>
        <v>0</v>
      </c>
      <c r="R53" s="14">
        <f>-Workings!R128</f>
        <v>0</v>
      </c>
      <c r="S53" s="14">
        <f>-Workings!S128</f>
        <v>0</v>
      </c>
      <c r="T53" s="14">
        <f>-Workings!T128</f>
        <v>0</v>
      </c>
      <c r="U53" s="14">
        <f>-Workings!U128</f>
        <v>0</v>
      </c>
      <c r="V53" s="14">
        <f>-Workings!V128</f>
        <v>0</v>
      </c>
      <c r="W53" s="14">
        <f>-Workings!W128</f>
        <v>0</v>
      </c>
      <c r="X53" s="14">
        <f>-Workings!X128</f>
        <v>0</v>
      </c>
      <c r="Y53" s="14">
        <f>-Workings!Y128</f>
        <v>0</v>
      </c>
      <c r="Z53" s="14">
        <f>-Workings!Z128</f>
        <v>0</v>
      </c>
      <c r="AA53" s="14">
        <f>-Workings!AA128</f>
        <v>0</v>
      </c>
      <c r="AB53" s="14">
        <f>-Workings!AB128</f>
        <v>-1607.0213333333331</v>
      </c>
      <c r="AC53" s="14">
        <f>-Workings!AC128</f>
        <v>0</v>
      </c>
      <c r="AD53" s="14">
        <f>-Workings!AD128</f>
        <v>0</v>
      </c>
      <c r="AE53" s="14">
        <f>-Workings!AE128</f>
        <v>0</v>
      </c>
      <c r="AF53" s="14">
        <f>-Workings!AF128</f>
        <v>0</v>
      </c>
      <c r="AG53" s="14">
        <f>-Workings!AG128</f>
        <v>0</v>
      </c>
      <c r="AH53" s="14">
        <f>-Workings!AH128</f>
        <v>0</v>
      </c>
      <c r="AI53" s="14">
        <f>-Workings!AI128</f>
        <v>0</v>
      </c>
      <c r="AJ53" s="14">
        <f>-Workings!AJ128</f>
        <v>0</v>
      </c>
      <c r="AK53" s="14">
        <f>-Workings!AK128</f>
        <v>0</v>
      </c>
      <c r="AL53" s="14">
        <f>-Workings!AL128</f>
        <v>0</v>
      </c>
      <c r="AM53" s="14">
        <f>-Workings!AM128</f>
        <v>0</v>
      </c>
      <c r="AN53" s="14">
        <f>-Workings!AN128</f>
        <v>-3697.3859999999981</v>
      </c>
      <c r="AO53" s="14">
        <f>-Workings!AO128</f>
        <v>0</v>
      </c>
      <c r="AP53" s="14">
        <f>-Workings!AP128</f>
        <v>0</v>
      </c>
    </row>
    <row r="54" spans="1:42" s="14" customFormat="1" x14ac:dyDescent="0.45">
      <c r="A54" s="14" t="s">
        <v>194</v>
      </c>
      <c r="C54" s="25">
        <f t="shared" ref="C54:AP54" ca="1" si="16">SUM(C45:C53)</f>
        <v>-920</v>
      </c>
      <c r="D54" s="25">
        <f t="shared" ca="1" si="16"/>
        <v>1630</v>
      </c>
      <c r="E54" s="25">
        <f t="shared" ca="1" si="16"/>
        <v>-3532.6666666666661</v>
      </c>
      <c r="F54" s="25">
        <f t="shared" ca="1" si="16"/>
        <v>19985.900000000001</v>
      </c>
      <c r="G54" s="25">
        <f t="shared" ca="1" si="16"/>
        <v>227.80000000000143</v>
      </c>
      <c r="H54" s="25">
        <f t="shared" ca="1" si="16"/>
        <v>-5516.2253333333338</v>
      </c>
      <c r="I54" s="25">
        <f t="shared" ca="1" si="16"/>
        <v>-171.07599999999695</v>
      </c>
      <c r="J54" s="25">
        <f t="shared" ca="1" si="16"/>
        <v>-742.05066666666937</v>
      </c>
      <c r="K54" s="25">
        <f t="shared" ca="1" si="16"/>
        <v>-1096.3323333333326</v>
      </c>
      <c r="L54" s="25">
        <f t="shared" ca="1" si="16"/>
        <v>388.16100000000222</v>
      </c>
      <c r="M54" s="25">
        <f t="shared" ca="1" si="16"/>
        <v>588.42299999999921</v>
      </c>
      <c r="N54" s="25">
        <f t="shared" ca="1" si="16"/>
        <v>-438.46366666666904</v>
      </c>
      <c r="O54" s="25">
        <f t="shared" ca="1" si="16"/>
        <v>663.30999999999983</v>
      </c>
      <c r="P54" s="25">
        <f t="shared" ca="1" si="16"/>
        <v>707.02866666666557</v>
      </c>
      <c r="Q54" s="25">
        <f t="shared" ca="1" si="16"/>
        <v>-269.16166666666754</v>
      </c>
      <c r="R54" s="25">
        <f t="shared" ca="1" si="16"/>
        <v>790.18400000000145</v>
      </c>
      <c r="S54" s="25">
        <f t="shared" ca="1" si="16"/>
        <v>806.99899999999684</v>
      </c>
      <c r="T54" s="25">
        <f t="shared" ca="1" si="16"/>
        <v>-315.38599999999929</v>
      </c>
      <c r="U54" s="25">
        <f t="shared" ca="1" si="16"/>
        <v>734.14533333333088</v>
      </c>
      <c r="V54" s="25">
        <f t="shared" ca="1" si="16"/>
        <v>775.62766666666425</v>
      </c>
      <c r="W54" s="25">
        <f t="shared" ca="1" si="16"/>
        <v>-229.11233333333212</v>
      </c>
      <c r="X54" s="25">
        <f t="shared" ca="1" si="16"/>
        <v>1053.6100000000031</v>
      </c>
      <c r="Y54" s="25">
        <f t="shared" ca="1" si="16"/>
        <v>1293.0599999999984</v>
      </c>
      <c r="Z54" s="25">
        <f t="shared" ca="1" si="16"/>
        <v>296.64733333333106</v>
      </c>
      <c r="AA54" s="25">
        <f t="shared" ca="1" si="16"/>
        <v>1401.5373333333307</v>
      </c>
      <c r="AB54" s="25">
        <f t="shared" ca="1" si="16"/>
        <v>-151.4193333333335</v>
      </c>
      <c r="AC54" s="25">
        <f t="shared" ca="1" si="16"/>
        <v>465.98466666666582</v>
      </c>
      <c r="AD54" s="25">
        <f t="shared" ca="1" si="16"/>
        <v>1571.2393333333355</v>
      </c>
      <c r="AE54" s="25">
        <f t="shared" ca="1" si="16"/>
        <v>1604.4993333333359</v>
      </c>
      <c r="AF54" s="25">
        <f t="shared" ca="1" si="16"/>
        <v>431.2986666666643</v>
      </c>
      <c r="AG54" s="25">
        <f t="shared" ca="1" si="16"/>
        <v>1526.1866666666674</v>
      </c>
      <c r="AH54" s="25">
        <f t="shared" ca="1" si="16"/>
        <v>1582.7403333333305</v>
      </c>
      <c r="AI54" s="25">
        <f t="shared" ca="1" si="16"/>
        <v>565.98533333333557</v>
      </c>
      <c r="AJ54" s="25">
        <f t="shared" ca="1" si="16"/>
        <v>1481.0136666666685</v>
      </c>
      <c r="AK54" s="25">
        <f t="shared" ca="1" si="16"/>
        <v>2220.195666666662</v>
      </c>
      <c r="AL54" s="25">
        <f t="shared" ca="1" si="16"/>
        <v>1249.8940000000052</v>
      </c>
      <c r="AM54" s="25">
        <f t="shared" ca="1" si="16"/>
        <v>2403.7733333333263</v>
      </c>
      <c r="AN54" s="25">
        <f t="shared" ca="1" si="16"/>
        <v>-1216.8983333333313</v>
      </c>
      <c r="AO54" s="25">
        <f t="shared" ca="1" si="16"/>
        <v>1480.7226666666591</v>
      </c>
      <c r="AP54" s="25">
        <f t="shared" ca="1" si="16"/>
        <v>2637.7863333333325</v>
      </c>
    </row>
    <row r="55" spans="1:42" s="14" customFormat="1" x14ac:dyDescent="0.45">
      <c r="A55" s="14" t="s">
        <v>195</v>
      </c>
      <c r="C55" s="14">
        <f>Workings!C46</f>
        <v>0</v>
      </c>
      <c r="D55" s="14">
        <f t="shared" ref="D55:AP55" ca="1" si="17">C56</f>
        <v>-920</v>
      </c>
      <c r="E55" s="14">
        <f t="shared" ca="1" si="17"/>
        <v>710</v>
      </c>
      <c r="F55" s="14">
        <f t="shared" ca="1" si="17"/>
        <v>-2822.6666666666661</v>
      </c>
      <c r="G55" s="14">
        <f t="shared" ca="1" si="17"/>
        <v>17163.233333333337</v>
      </c>
      <c r="H55" s="14">
        <f t="shared" ca="1" si="17"/>
        <v>17391.03333333334</v>
      </c>
      <c r="I55" s="14">
        <f t="shared" ca="1" si="17"/>
        <v>11874.808000000006</v>
      </c>
      <c r="J55" s="14">
        <f t="shared" ca="1" si="17"/>
        <v>11703.732000000009</v>
      </c>
      <c r="K55" s="14">
        <f t="shared" ca="1" si="17"/>
        <v>10961.681333333339</v>
      </c>
      <c r="L55" s="14">
        <f t="shared" ca="1" si="17"/>
        <v>9865.3490000000074</v>
      </c>
      <c r="M55" s="14">
        <f t="shared" ca="1" si="17"/>
        <v>10253.510000000009</v>
      </c>
      <c r="N55" s="14">
        <f t="shared" ca="1" si="17"/>
        <v>10841.933000000008</v>
      </c>
      <c r="O55" s="14">
        <f t="shared" ca="1" si="17"/>
        <v>10403.46933333334</v>
      </c>
      <c r="P55" s="14">
        <f t="shared" ca="1" si="17"/>
        <v>11066.779333333339</v>
      </c>
      <c r="Q55" s="14">
        <f t="shared" ca="1" si="17"/>
        <v>11773.808000000005</v>
      </c>
      <c r="R55" s="14">
        <f t="shared" ca="1" si="17"/>
        <v>11504.646333333338</v>
      </c>
      <c r="S55" s="14">
        <f t="shared" ca="1" si="17"/>
        <v>12294.830333333339</v>
      </c>
      <c r="T55" s="14">
        <f t="shared" ca="1" si="17"/>
        <v>13101.829333333335</v>
      </c>
      <c r="U55" s="14">
        <f t="shared" ca="1" si="17"/>
        <v>12786.443333333336</v>
      </c>
      <c r="V55" s="14">
        <f t="shared" ca="1" si="17"/>
        <v>13520.588666666667</v>
      </c>
      <c r="W55" s="14">
        <f t="shared" ca="1" si="17"/>
        <v>14296.21633333333</v>
      </c>
      <c r="X55" s="14">
        <f t="shared" ca="1" si="17"/>
        <v>14067.103999999998</v>
      </c>
      <c r="Y55" s="14">
        <f t="shared" ca="1" si="17"/>
        <v>15120.714</v>
      </c>
      <c r="Z55" s="14">
        <f t="shared" ca="1" si="17"/>
        <v>16413.773999999998</v>
      </c>
      <c r="AA55" s="14">
        <f t="shared" ca="1" si="17"/>
        <v>16710.421333333328</v>
      </c>
      <c r="AB55" s="14">
        <f t="shared" ca="1" si="17"/>
        <v>18111.958666666658</v>
      </c>
      <c r="AC55" s="14">
        <f t="shared" ca="1" si="17"/>
        <v>17960.539333333323</v>
      </c>
      <c r="AD55" s="14">
        <f t="shared" ca="1" si="17"/>
        <v>18426.52399999999</v>
      </c>
      <c r="AE55" s="14">
        <f t="shared" ca="1" si="17"/>
        <v>19997.763333333325</v>
      </c>
      <c r="AF55" s="14">
        <f t="shared" ca="1" si="17"/>
        <v>21602.262666666662</v>
      </c>
      <c r="AG55" s="14">
        <f t="shared" ca="1" si="17"/>
        <v>22033.561333333328</v>
      </c>
      <c r="AH55" s="14">
        <f t="shared" ca="1" si="17"/>
        <v>23559.747999999996</v>
      </c>
      <c r="AI55" s="14">
        <f t="shared" ca="1" si="17"/>
        <v>25142.488333333327</v>
      </c>
      <c r="AJ55" s="14">
        <f t="shared" ca="1" si="17"/>
        <v>25708.473666666661</v>
      </c>
      <c r="AK55" s="14">
        <f t="shared" ca="1" si="17"/>
        <v>27189.487333333331</v>
      </c>
      <c r="AL55" s="14">
        <f t="shared" ca="1" si="17"/>
        <v>29409.682999999994</v>
      </c>
      <c r="AM55" s="14">
        <f t="shared" ca="1" si="17"/>
        <v>30659.576999999997</v>
      </c>
      <c r="AN55" s="14">
        <f t="shared" ca="1" si="17"/>
        <v>33063.350333333321</v>
      </c>
      <c r="AO55" s="14">
        <f t="shared" ca="1" si="17"/>
        <v>31846.45199999999</v>
      </c>
      <c r="AP55" s="14">
        <f t="shared" ca="1" si="17"/>
        <v>33327.174666666651</v>
      </c>
    </row>
    <row r="56" spans="1:42" s="14" customFormat="1" ht="14.65" thickBot="1" x14ac:dyDescent="0.5">
      <c r="A56" s="14" t="s">
        <v>196</v>
      </c>
      <c r="C56" s="26">
        <f t="shared" ref="C56:AP56" ca="1" si="18">SUM(C54:C55)</f>
        <v>-920</v>
      </c>
      <c r="D56" s="26">
        <f t="shared" ca="1" si="18"/>
        <v>710</v>
      </c>
      <c r="E56" s="26">
        <f t="shared" ca="1" si="18"/>
        <v>-2822.6666666666661</v>
      </c>
      <c r="F56" s="26">
        <f t="shared" ca="1" si="18"/>
        <v>17163.233333333337</v>
      </c>
      <c r="G56" s="26">
        <f t="shared" ca="1" si="18"/>
        <v>17391.03333333334</v>
      </c>
      <c r="H56" s="26">
        <f t="shared" ca="1" si="18"/>
        <v>11874.808000000006</v>
      </c>
      <c r="I56" s="26">
        <f t="shared" ca="1" si="18"/>
        <v>11703.732000000009</v>
      </c>
      <c r="J56" s="26">
        <f t="shared" ca="1" si="18"/>
        <v>10961.681333333339</v>
      </c>
      <c r="K56" s="26">
        <f t="shared" ca="1" si="18"/>
        <v>9865.3490000000074</v>
      </c>
      <c r="L56" s="26">
        <f t="shared" ca="1" si="18"/>
        <v>10253.510000000009</v>
      </c>
      <c r="M56" s="26">
        <f t="shared" ca="1" si="18"/>
        <v>10841.933000000008</v>
      </c>
      <c r="N56" s="26">
        <f t="shared" ca="1" si="18"/>
        <v>10403.46933333334</v>
      </c>
      <c r="O56" s="26">
        <f t="shared" ca="1" si="18"/>
        <v>11066.779333333339</v>
      </c>
      <c r="P56" s="26">
        <f t="shared" ca="1" si="18"/>
        <v>11773.808000000005</v>
      </c>
      <c r="Q56" s="26">
        <f t="shared" ca="1" si="18"/>
        <v>11504.646333333338</v>
      </c>
      <c r="R56" s="26">
        <f t="shared" ca="1" si="18"/>
        <v>12294.830333333339</v>
      </c>
      <c r="S56" s="26">
        <f t="shared" ca="1" si="18"/>
        <v>13101.829333333335</v>
      </c>
      <c r="T56" s="26">
        <f t="shared" ca="1" si="18"/>
        <v>12786.443333333336</v>
      </c>
      <c r="U56" s="26">
        <f t="shared" ca="1" si="18"/>
        <v>13520.588666666667</v>
      </c>
      <c r="V56" s="26">
        <f t="shared" ca="1" si="18"/>
        <v>14296.21633333333</v>
      </c>
      <c r="W56" s="26">
        <f t="shared" ca="1" si="18"/>
        <v>14067.103999999998</v>
      </c>
      <c r="X56" s="26">
        <f t="shared" ca="1" si="18"/>
        <v>15120.714</v>
      </c>
      <c r="Y56" s="26">
        <f t="shared" ca="1" si="18"/>
        <v>16413.773999999998</v>
      </c>
      <c r="Z56" s="26">
        <f t="shared" ca="1" si="18"/>
        <v>16710.421333333328</v>
      </c>
      <c r="AA56" s="26">
        <f t="shared" ca="1" si="18"/>
        <v>18111.958666666658</v>
      </c>
      <c r="AB56" s="26">
        <f t="shared" ca="1" si="18"/>
        <v>17960.539333333323</v>
      </c>
      <c r="AC56" s="26">
        <f t="shared" ca="1" si="18"/>
        <v>18426.52399999999</v>
      </c>
      <c r="AD56" s="26">
        <f t="shared" ca="1" si="18"/>
        <v>19997.763333333325</v>
      </c>
      <c r="AE56" s="26">
        <f t="shared" ca="1" si="18"/>
        <v>21602.262666666662</v>
      </c>
      <c r="AF56" s="26">
        <f t="shared" ca="1" si="18"/>
        <v>22033.561333333328</v>
      </c>
      <c r="AG56" s="26">
        <f t="shared" ca="1" si="18"/>
        <v>23559.747999999996</v>
      </c>
      <c r="AH56" s="26">
        <f t="shared" ca="1" si="18"/>
        <v>25142.488333333327</v>
      </c>
      <c r="AI56" s="26">
        <f t="shared" ca="1" si="18"/>
        <v>25708.473666666661</v>
      </c>
      <c r="AJ56" s="26">
        <f t="shared" ca="1" si="18"/>
        <v>27189.487333333331</v>
      </c>
      <c r="AK56" s="26">
        <f t="shared" ca="1" si="18"/>
        <v>29409.682999999994</v>
      </c>
      <c r="AL56" s="26">
        <f t="shared" ca="1" si="18"/>
        <v>30659.576999999997</v>
      </c>
      <c r="AM56" s="26">
        <f t="shared" ca="1" si="18"/>
        <v>33063.350333333321</v>
      </c>
      <c r="AN56" s="26">
        <f t="shared" ca="1" si="18"/>
        <v>31846.45199999999</v>
      </c>
      <c r="AO56" s="26">
        <f t="shared" ca="1" si="18"/>
        <v>33327.174666666651</v>
      </c>
      <c r="AP56" s="26">
        <f t="shared" ca="1" si="18"/>
        <v>35964.960999999981</v>
      </c>
    </row>
    <row r="57" spans="1:42" s="14" customFormat="1" x14ac:dyDescent="0.45">
      <c r="A57" s="14" t="s">
        <v>197</v>
      </c>
      <c r="C57" s="41" t="str">
        <f t="shared" ref="C57:AP57" ca="1" si="19">IF(C54&lt;0,"Negative","OK")</f>
        <v>Negative</v>
      </c>
      <c r="D57" s="41" t="str">
        <f t="shared" ca="1" si="19"/>
        <v>OK</v>
      </c>
      <c r="E57" s="41" t="str">
        <f t="shared" ca="1" si="19"/>
        <v>Negative</v>
      </c>
      <c r="F57" s="41" t="str">
        <f t="shared" ca="1" si="19"/>
        <v>OK</v>
      </c>
      <c r="G57" s="41" t="str">
        <f t="shared" ca="1" si="19"/>
        <v>OK</v>
      </c>
      <c r="H57" s="41" t="str">
        <f t="shared" ca="1" si="19"/>
        <v>Negative</v>
      </c>
      <c r="I57" s="41" t="str">
        <f t="shared" ca="1" si="19"/>
        <v>Negative</v>
      </c>
      <c r="J57" s="41" t="str">
        <f t="shared" ca="1" si="19"/>
        <v>Negative</v>
      </c>
      <c r="K57" s="41" t="str">
        <f t="shared" ca="1" si="19"/>
        <v>Negative</v>
      </c>
      <c r="L57" s="41" t="str">
        <f t="shared" ca="1" si="19"/>
        <v>OK</v>
      </c>
      <c r="M57" s="41" t="str">
        <f t="shared" ca="1" si="19"/>
        <v>OK</v>
      </c>
      <c r="N57" s="41" t="str">
        <f t="shared" ca="1" si="19"/>
        <v>Negative</v>
      </c>
      <c r="O57" s="41" t="str">
        <f t="shared" ca="1" si="19"/>
        <v>OK</v>
      </c>
      <c r="P57" s="41" t="str">
        <f t="shared" ca="1" si="19"/>
        <v>OK</v>
      </c>
      <c r="Q57" s="41" t="str">
        <f t="shared" ca="1" si="19"/>
        <v>Negative</v>
      </c>
      <c r="R57" s="41" t="str">
        <f t="shared" ca="1" si="19"/>
        <v>OK</v>
      </c>
      <c r="S57" s="41" t="str">
        <f t="shared" ca="1" si="19"/>
        <v>OK</v>
      </c>
      <c r="T57" s="41" t="str">
        <f t="shared" ca="1" si="19"/>
        <v>Negative</v>
      </c>
      <c r="U57" s="41" t="str">
        <f t="shared" ca="1" si="19"/>
        <v>OK</v>
      </c>
      <c r="V57" s="41" t="str">
        <f t="shared" ca="1" si="19"/>
        <v>OK</v>
      </c>
      <c r="W57" s="41" t="str">
        <f t="shared" ca="1" si="19"/>
        <v>Negative</v>
      </c>
      <c r="X57" s="41" t="str">
        <f t="shared" ca="1" si="19"/>
        <v>OK</v>
      </c>
      <c r="Y57" s="41" t="str">
        <f t="shared" ca="1" si="19"/>
        <v>OK</v>
      </c>
      <c r="Z57" s="41" t="str">
        <f t="shared" ca="1" si="19"/>
        <v>OK</v>
      </c>
      <c r="AA57" s="41" t="str">
        <f t="shared" ca="1" si="19"/>
        <v>OK</v>
      </c>
      <c r="AB57" s="41" t="str">
        <f t="shared" ca="1" si="19"/>
        <v>Negative</v>
      </c>
      <c r="AC57" s="41" t="str">
        <f t="shared" ca="1" si="19"/>
        <v>OK</v>
      </c>
      <c r="AD57" s="41" t="str">
        <f t="shared" ca="1" si="19"/>
        <v>OK</v>
      </c>
      <c r="AE57" s="41" t="str">
        <f t="shared" ca="1" si="19"/>
        <v>OK</v>
      </c>
      <c r="AF57" s="41" t="str">
        <f t="shared" ca="1" si="19"/>
        <v>OK</v>
      </c>
      <c r="AG57" s="41" t="str">
        <f t="shared" ca="1" si="19"/>
        <v>OK</v>
      </c>
      <c r="AH57" s="41" t="str">
        <f t="shared" ca="1" si="19"/>
        <v>OK</v>
      </c>
      <c r="AI57" s="41" t="str">
        <f t="shared" ca="1" si="19"/>
        <v>OK</v>
      </c>
      <c r="AJ57" s="41" t="str">
        <f t="shared" ca="1" si="19"/>
        <v>OK</v>
      </c>
      <c r="AK57" s="41" t="str">
        <f t="shared" ca="1" si="19"/>
        <v>OK</v>
      </c>
      <c r="AL57" s="41" t="str">
        <f t="shared" ca="1" si="19"/>
        <v>OK</v>
      </c>
      <c r="AM57" s="41" t="str">
        <f t="shared" ca="1" si="19"/>
        <v>OK</v>
      </c>
      <c r="AN57" s="41" t="str">
        <f t="shared" ca="1" si="19"/>
        <v>Negative</v>
      </c>
      <c r="AO57" s="41" t="str">
        <f t="shared" ca="1" si="19"/>
        <v>OK</v>
      </c>
      <c r="AP57" s="41" t="str">
        <f t="shared" ca="1" si="19"/>
        <v>OK</v>
      </c>
    </row>
    <row r="58" spans="1:42" s="14" customFormat="1" x14ac:dyDescent="0.45">
      <c r="A58" s="14" t="s">
        <v>198</v>
      </c>
      <c r="C58" s="41" t="str">
        <f t="shared" ref="C58:AP58" ca="1" si="20">IF(C56&lt;0,"Overdraft","OK")</f>
        <v>Overdraft</v>
      </c>
      <c r="D58" s="41" t="str">
        <f t="shared" ca="1" si="20"/>
        <v>OK</v>
      </c>
      <c r="E58" s="41" t="str">
        <f t="shared" ca="1" si="20"/>
        <v>Overdraft</v>
      </c>
      <c r="F58" s="41" t="str">
        <f t="shared" ca="1" si="20"/>
        <v>OK</v>
      </c>
      <c r="G58" s="41" t="str">
        <f t="shared" ca="1" si="20"/>
        <v>OK</v>
      </c>
      <c r="H58" s="41" t="str">
        <f t="shared" ca="1" si="20"/>
        <v>OK</v>
      </c>
      <c r="I58" s="41" t="str">
        <f t="shared" ca="1" si="20"/>
        <v>OK</v>
      </c>
      <c r="J58" s="41" t="str">
        <f t="shared" ca="1" si="20"/>
        <v>OK</v>
      </c>
      <c r="K58" s="41" t="str">
        <f t="shared" ca="1" si="20"/>
        <v>OK</v>
      </c>
      <c r="L58" s="41" t="str">
        <f t="shared" ca="1" si="20"/>
        <v>OK</v>
      </c>
      <c r="M58" s="41" t="str">
        <f t="shared" ca="1" si="20"/>
        <v>OK</v>
      </c>
      <c r="N58" s="41" t="str">
        <f t="shared" ca="1" si="20"/>
        <v>OK</v>
      </c>
      <c r="O58" s="41" t="str">
        <f t="shared" ca="1" si="20"/>
        <v>OK</v>
      </c>
      <c r="P58" s="41" t="str">
        <f t="shared" ca="1" si="20"/>
        <v>OK</v>
      </c>
      <c r="Q58" s="41" t="str">
        <f t="shared" ca="1" si="20"/>
        <v>OK</v>
      </c>
      <c r="R58" s="41" t="str">
        <f t="shared" ca="1" si="20"/>
        <v>OK</v>
      </c>
      <c r="S58" s="41" t="str">
        <f t="shared" ca="1" si="20"/>
        <v>OK</v>
      </c>
      <c r="T58" s="41" t="str">
        <f t="shared" ca="1" si="20"/>
        <v>OK</v>
      </c>
      <c r="U58" s="41" t="str">
        <f t="shared" ca="1" si="20"/>
        <v>OK</v>
      </c>
      <c r="V58" s="41" t="str">
        <f t="shared" ca="1" si="20"/>
        <v>OK</v>
      </c>
      <c r="W58" s="41" t="str">
        <f t="shared" ca="1" si="20"/>
        <v>OK</v>
      </c>
      <c r="X58" s="41" t="str">
        <f t="shared" ca="1" si="20"/>
        <v>OK</v>
      </c>
      <c r="Y58" s="41" t="str">
        <f t="shared" ca="1" si="20"/>
        <v>OK</v>
      </c>
      <c r="Z58" s="41" t="str">
        <f t="shared" ca="1" si="20"/>
        <v>OK</v>
      </c>
      <c r="AA58" s="41" t="str">
        <f t="shared" ca="1" si="20"/>
        <v>OK</v>
      </c>
      <c r="AB58" s="41" t="str">
        <f t="shared" ca="1" si="20"/>
        <v>OK</v>
      </c>
      <c r="AC58" s="41" t="str">
        <f t="shared" ca="1" si="20"/>
        <v>OK</v>
      </c>
      <c r="AD58" s="41" t="str">
        <f t="shared" ca="1" si="20"/>
        <v>OK</v>
      </c>
      <c r="AE58" s="41" t="str">
        <f t="shared" ca="1" si="20"/>
        <v>OK</v>
      </c>
      <c r="AF58" s="41" t="str">
        <f t="shared" ca="1" si="20"/>
        <v>OK</v>
      </c>
      <c r="AG58" s="41" t="str">
        <f t="shared" ca="1" si="20"/>
        <v>OK</v>
      </c>
      <c r="AH58" s="41" t="str">
        <f t="shared" ca="1" si="20"/>
        <v>OK</v>
      </c>
      <c r="AI58" s="41" t="str">
        <f t="shared" ca="1" si="20"/>
        <v>OK</v>
      </c>
      <c r="AJ58" s="41" t="str">
        <f t="shared" ca="1" si="20"/>
        <v>OK</v>
      </c>
      <c r="AK58" s="41" t="str">
        <f t="shared" ca="1" si="20"/>
        <v>OK</v>
      </c>
      <c r="AL58" s="41" t="str">
        <f t="shared" ca="1" si="20"/>
        <v>OK</v>
      </c>
      <c r="AM58" s="41" t="str">
        <f t="shared" ca="1" si="20"/>
        <v>OK</v>
      </c>
      <c r="AN58" s="41" t="str">
        <f t="shared" ca="1" si="20"/>
        <v>OK</v>
      </c>
      <c r="AO58" s="41" t="str">
        <f t="shared" ca="1" si="20"/>
        <v>OK</v>
      </c>
      <c r="AP58" s="41" t="str">
        <f t="shared" ca="1" si="20"/>
        <v>OK</v>
      </c>
    </row>
    <row r="59" spans="1:42" s="14" customFormat="1" x14ac:dyDescent="0.45"/>
    <row r="60" spans="1:42" s="27" customFormat="1" x14ac:dyDescent="0.45">
      <c r="A60" s="27" t="s">
        <v>199</v>
      </c>
      <c r="C60" s="31">
        <f>'Monthly Outputs'!C9</f>
        <v>42643</v>
      </c>
      <c r="D60" s="31">
        <f>'Monthly Outputs'!D9</f>
        <v>42674</v>
      </c>
      <c r="E60" s="31">
        <f>'Monthly Outputs'!E9</f>
        <v>42704</v>
      </c>
      <c r="F60" s="31">
        <f>'Monthly Outputs'!F9</f>
        <v>42735</v>
      </c>
      <c r="G60" s="31">
        <f>'Monthly Outputs'!G9</f>
        <v>42766</v>
      </c>
      <c r="H60" s="31">
        <f>'Monthly Outputs'!H9</f>
        <v>42794</v>
      </c>
      <c r="I60" s="31">
        <f>'Monthly Outputs'!I9</f>
        <v>42825</v>
      </c>
      <c r="J60" s="31">
        <f>'Monthly Outputs'!J9</f>
        <v>42855</v>
      </c>
      <c r="K60" s="31">
        <f>'Monthly Outputs'!K9</f>
        <v>42886</v>
      </c>
      <c r="L60" s="31">
        <f>'Monthly Outputs'!L9</f>
        <v>42916</v>
      </c>
      <c r="M60" s="31">
        <f>'Monthly Outputs'!M9</f>
        <v>42947</v>
      </c>
      <c r="N60" s="31">
        <f>'Monthly Outputs'!N9</f>
        <v>42978</v>
      </c>
      <c r="O60" s="31">
        <f>'Monthly Outputs'!O9</f>
        <v>43008</v>
      </c>
      <c r="P60" s="31">
        <f>'Monthly Outputs'!P9</f>
        <v>43039</v>
      </c>
      <c r="Q60" s="31">
        <f>'Monthly Outputs'!Q9</f>
        <v>43069</v>
      </c>
      <c r="R60" s="31">
        <f>'Monthly Outputs'!R9</f>
        <v>43100</v>
      </c>
      <c r="S60" s="31">
        <f>'Monthly Outputs'!S9</f>
        <v>43131</v>
      </c>
      <c r="T60" s="31">
        <f>'Monthly Outputs'!T9</f>
        <v>43159</v>
      </c>
      <c r="U60" s="31">
        <f>'Monthly Outputs'!U9</f>
        <v>43190</v>
      </c>
      <c r="V60" s="31">
        <f>'Monthly Outputs'!V9</f>
        <v>43220</v>
      </c>
      <c r="W60" s="31">
        <f>'Monthly Outputs'!W9</f>
        <v>43251</v>
      </c>
      <c r="X60" s="31">
        <f>'Monthly Outputs'!X9</f>
        <v>43281</v>
      </c>
      <c r="Y60" s="31">
        <f>'Monthly Outputs'!Y9</f>
        <v>43312</v>
      </c>
      <c r="Z60" s="31">
        <f>'Monthly Outputs'!Z9</f>
        <v>43343</v>
      </c>
      <c r="AA60" s="31">
        <f>'Monthly Outputs'!AA9</f>
        <v>43373</v>
      </c>
      <c r="AB60" s="31">
        <f>'Monthly Outputs'!AB9</f>
        <v>43404</v>
      </c>
      <c r="AC60" s="31">
        <f>'Monthly Outputs'!AC9</f>
        <v>43434</v>
      </c>
      <c r="AD60" s="31">
        <f>'Monthly Outputs'!AD9</f>
        <v>43465</v>
      </c>
      <c r="AE60" s="31">
        <f>'Monthly Outputs'!AE9</f>
        <v>43496</v>
      </c>
      <c r="AF60" s="31">
        <f>'Monthly Outputs'!AF9</f>
        <v>43524</v>
      </c>
      <c r="AG60" s="31">
        <f>'Monthly Outputs'!AG9</f>
        <v>43555</v>
      </c>
      <c r="AH60" s="31">
        <f>'Monthly Outputs'!AH9</f>
        <v>43585</v>
      </c>
      <c r="AI60" s="31">
        <f>'Monthly Outputs'!AI9</f>
        <v>43616</v>
      </c>
      <c r="AJ60" s="31">
        <f>'Monthly Outputs'!AJ9</f>
        <v>43646</v>
      </c>
      <c r="AK60" s="31">
        <f>'Monthly Outputs'!AK9</f>
        <v>43677</v>
      </c>
      <c r="AL60" s="31">
        <f>'Monthly Outputs'!AL9</f>
        <v>43708</v>
      </c>
      <c r="AM60" s="31">
        <f>'Monthly Outputs'!AM9</f>
        <v>43738</v>
      </c>
      <c r="AN60" s="31">
        <f>'Monthly Outputs'!AN9</f>
        <v>43769</v>
      </c>
      <c r="AO60" s="31">
        <f>'Monthly Outputs'!AO9</f>
        <v>43799</v>
      </c>
      <c r="AP60" s="31">
        <f>'Monthly Outputs'!AP9</f>
        <v>43830</v>
      </c>
    </row>
    <row r="61" spans="1:42" s="14" customFormat="1" x14ac:dyDescent="0.45">
      <c r="A61" s="14" t="s">
        <v>200</v>
      </c>
      <c r="C61" s="14">
        <f>Workings!C107</f>
        <v>0</v>
      </c>
      <c r="D61" s="14">
        <f>Workings!D107</f>
        <v>0</v>
      </c>
      <c r="E61" s="14">
        <f>Workings!E107</f>
        <v>0</v>
      </c>
      <c r="F61" s="14">
        <f>Workings!F107</f>
        <v>5000</v>
      </c>
      <c r="G61" s="14">
        <f>Workings!G107</f>
        <v>4895.833333333333</v>
      </c>
      <c r="H61" s="14">
        <f>Workings!H107</f>
        <v>5791.6666666666661</v>
      </c>
      <c r="I61" s="14">
        <f>Workings!I107</f>
        <v>5666.6666666666661</v>
      </c>
      <c r="J61" s="14">
        <f>Workings!J107</f>
        <v>5541.6666666666661</v>
      </c>
      <c r="K61" s="14">
        <f>Workings!K107</f>
        <v>5416.6666666666661</v>
      </c>
      <c r="L61" s="14">
        <f>Workings!L107</f>
        <v>5291.6666666666661</v>
      </c>
      <c r="M61" s="14">
        <f>Workings!M107</f>
        <v>5166.6666666666661</v>
      </c>
      <c r="N61" s="14">
        <f>Workings!N107</f>
        <v>5041.6666666666661</v>
      </c>
      <c r="O61" s="14">
        <f>Workings!O107</f>
        <v>4916.6666666666661</v>
      </c>
      <c r="P61" s="14">
        <f>Workings!P107</f>
        <v>4791.6666666666661</v>
      </c>
      <c r="Q61" s="14">
        <f>Workings!Q107</f>
        <v>4666.6666666666661</v>
      </c>
      <c r="R61" s="14">
        <f>Workings!R107</f>
        <v>4541.6666666666661</v>
      </c>
      <c r="S61" s="14">
        <f>Workings!S107</f>
        <v>4416.6666666666661</v>
      </c>
      <c r="T61" s="14">
        <f>Workings!T107</f>
        <v>4291.6666666666661</v>
      </c>
      <c r="U61" s="14">
        <f>Workings!U107</f>
        <v>4166.6666666666661</v>
      </c>
      <c r="V61" s="14">
        <f>Workings!V107</f>
        <v>4041.6666666666661</v>
      </c>
      <c r="W61" s="14">
        <f>Workings!W107</f>
        <v>3916.6666666666661</v>
      </c>
      <c r="X61" s="14">
        <f>Workings!X107</f>
        <v>3791.6666666666661</v>
      </c>
      <c r="Y61" s="14">
        <f>Workings!Y107</f>
        <v>3666.6666666666661</v>
      </c>
      <c r="Z61" s="14">
        <f>Workings!Z107</f>
        <v>3541.6666666666661</v>
      </c>
      <c r="AA61" s="14">
        <f>Workings!AA107</f>
        <v>3416.6666666666661</v>
      </c>
      <c r="AB61" s="14">
        <f>Workings!AB107</f>
        <v>3291.6666666666661</v>
      </c>
      <c r="AC61" s="14">
        <f>Workings!AC107</f>
        <v>3166.6666666666661</v>
      </c>
      <c r="AD61" s="14">
        <f>Workings!AD107</f>
        <v>3041.6666666666661</v>
      </c>
      <c r="AE61" s="14">
        <f>Workings!AE107</f>
        <v>2916.6666666666661</v>
      </c>
      <c r="AF61" s="14">
        <f>Workings!AF107</f>
        <v>2791.6666666666661</v>
      </c>
      <c r="AG61" s="14">
        <f>Workings!AG107</f>
        <v>2666.6666666666661</v>
      </c>
      <c r="AH61" s="14">
        <f>Workings!AH107</f>
        <v>2541.6666666666661</v>
      </c>
      <c r="AI61" s="14">
        <f>Workings!AI107</f>
        <v>2416.6666666666661</v>
      </c>
      <c r="AJ61" s="14">
        <f>Workings!AJ107</f>
        <v>2291.6666666666661</v>
      </c>
      <c r="AK61" s="14">
        <f>Workings!AK107</f>
        <v>2166.6666666666661</v>
      </c>
      <c r="AL61" s="14">
        <f>Workings!AL107</f>
        <v>2041.6666666666661</v>
      </c>
      <c r="AM61" s="14">
        <f>Workings!AM107</f>
        <v>1916.6666666666661</v>
      </c>
      <c r="AN61" s="14">
        <f>Workings!AN107</f>
        <v>1791.6666666666661</v>
      </c>
      <c r="AO61" s="14">
        <f>Workings!AO107</f>
        <v>1666.6666666666661</v>
      </c>
      <c r="AP61" s="14">
        <f>Workings!AP107</f>
        <v>1541.6666666666661</v>
      </c>
    </row>
    <row r="62" spans="1:42" s="14" customFormat="1" x14ac:dyDescent="0.45">
      <c r="A62" s="14" t="s">
        <v>117</v>
      </c>
      <c r="C62" s="14">
        <f>Workings!C58</f>
        <v>5100</v>
      </c>
      <c r="D62" s="14">
        <f>Workings!D58</f>
        <v>7750</v>
      </c>
      <c r="E62" s="14">
        <f>Workings!E58</f>
        <v>7905</v>
      </c>
      <c r="F62" s="14">
        <f>Workings!F58</f>
        <v>8062.5</v>
      </c>
      <c r="G62" s="14">
        <f>Workings!G58</f>
        <v>8225</v>
      </c>
      <c r="H62" s="14">
        <f>Workings!H58</f>
        <v>8390</v>
      </c>
      <c r="I62" s="14">
        <f>Workings!I58</f>
        <v>8560</v>
      </c>
      <c r="J62" s="14">
        <f>Workings!J58</f>
        <v>8732.5</v>
      </c>
      <c r="K62" s="14">
        <f>Workings!K58</f>
        <v>9203.75</v>
      </c>
      <c r="L62" s="14">
        <f>Workings!L58</f>
        <v>9536.625</v>
      </c>
      <c r="M62" s="14">
        <f>Workings!M58</f>
        <v>9725.625</v>
      </c>
      <c r="N62" s="14">
        <f>Workings!N58</f>
        <v>9919.875</v>
      </c>
      <c r="O62" s="14">
        <f>Workings!O58</f>
        <v>10122</v>
      </c>
      <c r="P62" s="14">
        <f>Workings!P58</f>
        <v>10321.5</v>
      </c>
      <c r="Q62" s="14">
        <f>Workings!Q58</f>
        <v>10528.875</v>
      </c>
      <c r="R62" s="14">
        <f>Workings!R58</f>
        <v>10741.5</v>
      </c>
      <c r="S62" s="14">
        <f>Workings!S58</f>
        <v>10954.125</v>
      </c>
      <c r="T62" s="14">
        <f>Workings!T58</f>
        <v>11172</v>
      </c>
      <c r="U62" s="14">
        <f>Workings!U58</f>
        <v>11397.75</v>
      </c>
      <c r="V62" s="14">
        <f>Workings!V58</f>
        <v>11626.125</v>
      </c>
      <c r="W62" s="14">
        <f>Workings!W58</f>
        <v>12238.75</v>
      </c>
      <c r="X62" s="14">
        <f>Workings!X58</f>
        <v>12672</v>
      </c>
      <c r="Y62" s="14">
        <f>Workings!Y58</f>
        <v>12925</v>
      </c>
      <c r="Z62" s="14">
        <f>Workings!Z58</f>
        <v>13180.75</v>
      </c>
      <c r="AA62" s="14">
        <f>Workings!AA58</f>
        <v>13447.5</v>
      </c>
      <c r="AB62" s="14">
        <f>Workings!AB58</f>
        <v>13714.25</v>
      </c>
      <c r="AC62" s="14">
        <f>Workings!AC58</f>
        <v>13989.25</v>
      </c>
      <c r="AD62" s="14">
        <f>Workings!AD58</f>
        <v>14269.75</v>
      </c>
      <c r="AE62" s="14">
        <f>Workings!AE58</f>
        <v>14555.75</v>
      </c>
      <c r="AF62" s="14">
        <f>Workings!AF58</f>
        <v>14844.5</v>
      </c>
      <c r="AG62" s="14">
        <f>Workings!AG58</f>
        <v>15144.25</v>
      </c>
      <c r="AH62" s="14">
        <f>Workings!AH58</f>
        <v>15449.5</v>
      </c>
      <c r="AI62" s="14">
        <f>Workings!AI58</f>
        <v>16235.25</v>
      </c>
      <c r="AJ62" s="14">
        <f>Workings!AJ58</f>
        <v>16801.5</v>
      </c>
      <c r="AK62" s="14">
        <f>Workings!AK58</f>
        <v>17137.875</v>
      </c>
      <c r="AL62" s="14">
        <f>Workings!AL58</f>
        <v>17480</v>
      </c>
      <c r="AM62" s="14">
        <f>Workings!AM58</f>
        <v>17830.75</v>
      </c>
      <c r="AN62" s="14">
        <f>Workings!AN58</f>
        <v>18184.375</v>
      </c>
      <c r="AO62" s="14">
        <f>Workings!AO58</f>
        <v>18549.5</v>
      </c>
      <c r="AP62" s="14">
        <f>Workings!AP58</f>
        <v>18920.375</v>
      </c>
    </row>
    <row r="63" spans="1:42" s="14" customFormat="1" x14ac:dyDescent="0.45">
      <c r="A63" s="14" t="s">
        <v>201</v>
      </c>
      <c r="C63" s="14">
        <f>Workings!C72</f>
        <v>3640</v>
      </c>
      <c r="D63" s="14">
        <f>Workings!D72</f>
        <v>3713.5</v>
      </c>
      <c r="E63" s="14">
        <f>Workings!E72</f>
        <v>3787</v>
      </c>
      <c r="F63" s="14">
        <f>Workings!F72</f>
        <v>3979.92</v>
      </c>
      <c r="G63" s="14">
        <f>Workings!G72</f>
        <v>4059.23</v>
      </c>
      <c r="H63" s="14">
        <f>Workings!H72</f>
        <v>4142.1449999999995</v>
      </c>
      <c r="I63" s="14">
        <f>Workings!I72</f>
        <v>4225.0600000000004</v>
      </c>
      <c r="J63" s="14">
        <f>Workings!J72</f>
        <v>4307.9750000000004</v>
      </c>
      <c r="K63" s="14">
        <f>Workings!K72</f>
        <v>4394.4949999999999</v>
      </c>
      <c r="L63" s="14">
        <f>Workings!L72</f>
        <v>4481.0150000000003</v>
      </c>
      <c r="M63" s="14">
        <f>Workings!M72</f>
        <v>4571.1400000000003</v>
      </c>
      <c r="N63" s="14">
        <f>Workings!N72</f>
        <v>4664.87</v>
      </c>
      <c r="O63" s="14">
        <f>Workings!O72</f>
        <v>4754.9949999999999</v>
      </c>
      <c r="P63" s="14">
        <f>Workings!P72</f>
        <v>4852.33</v>
      </c>
      <c r="Q63" s="14">
        <f>Workings!Q72</f>
        <v>4949.665</v>
      </c>
      <c r="R63" s="14">
        <f>Workings!R72</f>
        <v>5194</v>
      </c>
      <c r="S63" s="14">
        <f>Workings!S72</f>
        <v>5297.88</v>
      </c>
      <c r="T63" s="14">
        <f>Workings!T72</f>
        <v>5405.47</v>
      </c>
      <c r="U63" s="14">
        <f>Workings!U72</f>
        <v>5513.06</v>
      </c>
      <c r="V63" s="14">
        <f>Workings!V72</f>
        <v>5624.36</v>
      </c>
      <c r="W63" s="14">
        <f>Workings!W72</f>
        <v>5735.66</v>
      </c>
      <c r="X63" s="14">
        <f>Workings!X72</f>
        <v>5850.67</v>
      </c>
      <c r="Y63" s="14">
        <f>Workings!Y72</f>
        <v>5965.68</v>
      </c>
      <c r="Z63" s="14">
        <f>Workings!Z72</f>
        <v>6088.11</v>
      </c>
      <c r="AA63" s="14">
        <f>Workings!AA72</f>
        <v>6206.83</v>
      </c>
      <c r="AB63" s="14">
        <f>Workings!AB72</f>
        <v>6332.97</v>
      </c>
      <c r="AC63" s="14">
        <f>Workings!AC72</f>
        <v>6459.11</v>
      </c>
      <c r="AD63" s="14">
        <f>Workings!AD72</f>
        <v>6775.4400000000005</v>
      </c>
      <c r="AE63" s="14">
        <f>Workings!AE72</f>
        <v>6908.9650000000011</v>
      </c>
      <c r="AF63" s="14">
        <f>Workings!AF72</f>
        <v>7050.1200000000008</v>
      </c>
      <c r="AG63" s="14">
        <f>Workings!AG72</f>
        <v>7191.2750000000005</v>
      </c>
      <c r="AH63" s="14">
        <f>Workings!AH72</f>
        <v>7332.4300000000012</v>
      </c>
      <c r="AI63" s="14">
        <f>Workings!AI72</f>
        <v>7481.2150000000011</v>
      </c>
      <c r="AJ63" s="14">
        <f>Workings!AJ72</f>
        <v>7630.0000000000009</v>
      </c>
      <c r="AK63" s="14">
        <f>Workings!AK72</f>
        <v>7782.6</v>
      </c>
      <c r="AL63" s="14">
        <f>Workings!AL72</f>
        <v>7939.0150000000012</v>
      </c>
      <c r="AM63" s="14">
        <f>Workings!AM72</f>
        <v>8095.4300000000012</v>
      </c>
      <c r="AN63" s="14">
        <f>Workings!AN72</f>
        <v>8259.4750000000004</v>
      </c>
      <c r="AO63" s="14">
        <f>Workings!AO72</f>
        <v>8423.52</v>
      </c>
      <c r="AP63" s="14">
        <f>Workings!AP72</f>
        <v>8423.52</v>
      </c>
    </row>
    <row r="64" spans="1:42" s="14" customFormat="1" x14ac:dyDescent="0.45">
      <c r="A64" s="14" t="s">
        <v>135</v>
      </c>
      <c r="C64" s="14">
        <f>-Workings!C84</f>
        <v>-7610</v>
      </c>
      <c r="D64" s="14">
        <f>-Workings!D84</f>
        <v>-11723.5</v>
      </c>
      <c r="E64" s="14">
        <f>-Workings!E84</f>
        <v>-8807.8333333333339</v>
      </c>
      <c r="F64" s="14">
        <f>-Workings!F84</f>
        <v>-13841.153333333334</v>
      </c>
      <c r="G64" s="14">
        <f>-Workings!G84</f>
        <v>-14130.283333333333</v>
      </c>
      <c r="H64" s="14">
        <f>-Workings!H84</f>
        <v>-10650.703</v>
      </c>
      <c r="I64" s="14">
        <f>-Workings!I84</f>
        <v>-10739.287000000002</v>
      </c>
      <c r="J64" s="14">
        <f>-Workings!J84</f>
        <v>-9977.3113333333331</v>
      </c>
      <c r="K64" s="14">
        <f>-Workings!K84</f>
        <v>-9852.2740000000013</v>
      </c>
      <c r="L64" s="14">
        <f>-Workings!L84</f>
        <v>-10064.175000000003</v>
      </c>
      <c r="M64" s="14">
        <f>-Workings!M84</f>
        <v>-10246.588000000002</v>
      </c>
      <c r="N64" s="14">
        <f>-Workings!N84</f>
        <v>-10389.544333333333</v>
      </c>
      <c r="O64" s="14">
        <f>-Workings!O84</f>
        <v>-10576.074333333334</v>
      </c>
      <c r="P64" s="14">
        <f>-Workings!P84</f>
        <v>-10769.783000000001</v>
      </c>
      <c r="Q64" s="14">
        <f>-Workings!Q84</f>
        <v>-10970.461333333333</v>
      </c>
      <c r="R64" s="14">
        <f>-Workings!R84</f>
        <v>-11318.620333333334</v>
      </c>
      <c r="S64" s="14">
        <f>-Workings!S84</f>
        <v>-11685.324333333334</v>
      </c>
      <c r="T64" s="14">
        <f>-Workings!T84</f>
        <v>-11925.083333333336</v>
      </c>
      <c r="U64" s="14">
        <f>-Workings!U84</f>
        <v>-12147.988666666668</v>
      </c>
      <c r="V64" s="14">
        <f>-Workings!V84</f>
        <v>-12374.051333333333</v>
      </c>
      <c r="W64" s="14">
        <f>-Workings!W84</f>
        <v>-12603.824000000001</v>
      </c>
      <c r="X64" s="14">
        <f>-Workings!X84</f>
        <v>-12837.554000000002</v>
      </c>
      <c r="Y64" s="14">
        <f>-Workings!Y84</f>
        <v>-13074.994000000002</v>
      </c>
      <c r="Z64" s="14">
        <f>-Workings!Z84</f>
        <v>-13320.101333333334</v>
      </c>
      <c r="AA64" s="14">
        <f>-Workings!AA84</f>
        <v>-13568.918666666665</v>
      </c>
      <c r="AB64" s="14">
        <f>-Workings!AB84</f>
        <v>-13821.940666666665</v>
      </c>
      <c r="AC64" s="14">
        <f>-Workings!AC84</f>
        <v>-14082.135333333332</v>
      </c>
      <c r="AD64" s="14">
        <f>-Workings!AD84</f>
        <v>-14533.014666666666</v>
      </c>
      <c r="AE64" s="14">
        <f>-Workings!AE84</f>
        <v>-15003.279000000002</v>
      </c>
      <c r="AF64" s="14">
        <f>-Workings!AF84</f>
        <v>-15311.047666666669</v>
      </c>
      <c r="AG64" s="14">
        <f>-Workings!AG84</f>
        <v>-15603.059333333335</v>
      </c>
      <c r="AH64" s="14">
        <f>-Workings!AH84</f>
        <v>-16394.779666666665</v>
      </c>
      <c r="AI64" s="14">
        <f>-Workings!AI84</f>
        <v>-16694.13</v>
      </c>
      <c r="AJ64" s="14">
        <f>-Workings!AJ84</f>
        <v>-16534.44366666667</v>
      </c>
      <c r="AK64" s="14">
        <f>-Workings!AK84</f>
        <v>-16812.414333333334</v>
      </c>
      <c r="AL64" s="14">
        <f>-Workings!AL84</f>
        <v>-17131.348333333339</v>
      </c>
      <c r="AM64" s="14">
        <f>-Workings!AM84</f>
        <v>-17454.351666666669</v>
      </c>
      <c r="AN64" s="14">
        <f>-Workings!AN84</f>
        <v>-17785.239333333338</v>
      </c>
      <c r="AO64" s="14">
        <f>-Workings!AO84</f>
        <v>-18123.757000000001</v>
      </c>
      <c r="AP64" s="14">
        <f>-Workings!AP84</f>
        <v>-18298.738333333335</v>
      </c>
    </row>
    <row r="65" spans="1:42" s="14" customFormat="1" x14ac:dyDescent="0.45">
      <c r="A65" s="14" t="s">
        <v>202</v>
      </c>
      <c r="C65" s="14">
        <f ca="1">-Workings!C100</f>
        <v>-330</v>
      </c>
      <c r="D65" s="14">
        <f ca="1">-Workings!D100</f>
        <v>-660</v>
      </c>
      <c r="E65" s="14">
        <f ca="1">-Workings!E100</f>
        <v>-330</v>
      </c>
      <c r="F65" s="14">
        <f ca="1">-Workings!F100</f>
        <v>-660</v>
      </c>
      <c r="G65" s="14">
        <f ca="1">-Workings!G100</f>
        <v>-999.9</v>
      </c>
      <c r="H65" s="14">
        <f ca="1">-Workings!H100</f>
        <v>-339.9</v>
      </c>
      <c r="I65" s="14">
        <f ca="1">-Workings!I100</f>
        <v>-679.8</v>
      </c>
      <c r="J65" s="14">
        <f ca="1">-Workings!J100</f>
        <v>-1019.6999999999999</v>
      </c>
      <c r="K65" s="14">
        <f ca="1">-Workings!K100</f>
        <v>-339.9</v>
      </c>
      <c r="L65" s="14">
        <f ca="1">-Workings!L100</f>
        <v>-679.8</v>
      </c>
      <c r="M65" s="14">
        <f ca="1">-Workings!M100</f>
        <v>-1019.6999999999999</v>
      </c>
      <c r="N65" s="14">
        <f ca="1">-Workings!N100</f>
        <v>-339.9</v>
      </c>
      <c r="O65" s="14">
        <f ca="1">-Workings!O100</f>
        <v>-679.8</v>
      </c>
      <c r="P65" s="14">
        <f ca="1">-Workings!P100</f>
        <v>-1019.6999999999999</v>
      </c>
      <c r="Q65" s="14">
        <f ca="1">-Workings!Q100</f>
        <v>-339.9</v>
      </c>
      <c r="R65" s="14">
        <f ca="1">-Workings!R100</f>
        <v>-679.8</v>
      </c>
      <c r="S65" s="14">
        <f ca="1">-Workings!S100</f>
        <v>-1029.5999999999999</v>
      </c>
      <c r="T65" s="14">
        <f ca="1">-Workings!T100</f>
        <v>-349.79999999999995</v>
      </c>
      <c r="U65" s="14">
        <f ca="1">-Workings!U100</f>
        <v>-699.59999999999991</v>
      </c>
      <c r="V65" s="14">
        <f ca="1">-Workings!V100</f>
        <v>-1049.3999999999999</v>
      </c>
      <c r="W65" s="14">
        <f ca="1">-Workings!W100</f>
        <v>-349.79999999999995</v>
      </c>
      <c r="X65" s="14">
        <f ca="1">-Workings!X100</f>
        <v>-699.59999999999991</v>
      </c>
      <c r="Y65" s="14">
        <f ca="1">-Workings!Y100</f>
        <v>-1049.3999999999999</v>
      </c>
      <c r="Z65" s="14">
        <f ca="1">-Workings!Z100</f>
        <v>-349.79999999999995</v>
      </c>
      <c r="AA65" s="14">
        <f ca="1">-Workings!AA100</f>
        <v>-699.59999999999991</v>
      </c>
      <c r="AB65" s="14">
        <f ca="1">-Workings!AB100</f>
        <v>-1049.3999999999999</v>
      </c>
      <c r="AC65" s="14">
        <f ca="1">-Workings!AC100</f>
        <v>-349.79999999999995</v>
      </c>
      <c r="AD65" s="14">
        <f ca="1">-Workings!AD100</f>
        <v>-699.59999999999991</v>
      </c>
      <c r="AE65" s="14">
        <f ca="1">-Workings!AE100</f>
        <v>-1059.2999999999997</v>
      </c>
      <c r="AF65" s="14">
        <f ca="1">-Workings!AF100</f>
        <v>-359.69999999999982</v>
      </c>
      <c r="AG65" s="14">
        <f ca="1">-Workings!AG100</f>
        <v>-719.39999999999975</v>
      </c>
      <c r="AH65" s="14">
        <f ca="1">-Workings!AH100</f>
        <v>-1079.0999999999997</v>
      </c>
      <c r="AI65" s="14">
        <f ca="1">-Workings!AI100</f>
        <v>-359.70000000000005</v>
      </c>
      <c r="AJ65" s="14">
        <f ca="1">-Workings!AJ100</f>
        <v>-719.4</v>
      </c>
      <c r="AK65" s="14">
        <f ca="1">-Workings!AK100</f>
        <v>-1079.0999999999999</v>
      </c>
      <c r="AL65" s="14">
        <f ca="1">-Workings!AL100</f>
        <v>-359.69999999999982</v>
      </c>
      <c r="AM65" s="14">
        <f ca="1">-Workings!AM100</f>
        <v>-719.39999999999975</v>
      </c>
      <c r="AN65" s="14">
        <f ca="1">-Workings!AN100</f>
        <v>-1079.0999999999997</v>
      </c>
      <c r="AO65" s="14">
        <f ca="1">-Workings!AO100</f>
        <v>-359.70000000000005</v>
      </c>
      <c r="AP65" s="14">
        <f ca="1">-Workings!AP100</f>
        <v>-719.4</v>
      </c>
    </row>
    <row r="66" spans="1:42" s="14" customFormat="1" x14ac:dyDescent="0.45">
      <c r="A66" s="14" t="s">
        <v>203</v>
      </c>
      <c r="C66" s="14">
        <f>-Workings!C120</f>
        <v>0</v>
      </c>
      <c r="D66" s="14">
        <f>-Workings!D120</f>
        <v>0</v>
      </c>
      <c r="E66" s="14">
        <f>-Workings!E120</f>
        <v>0</v>
      </c>
      <c r="F66" s="14">
        <f>-Workings!F120</f>
        <v>0</v>
      </c>
      <c r="G66" s="14">
        <f>-Workings!G120</f>
        <v>0</v>
      </c>
      <c r="H66" s="14">
        <f>-Workings!H120</f>
        <v>0</v>
      </c>
      <c r="I66" s="14">
        <f>-Workings!I120</f>
        <v>0</v>
      </c>
      <c r="J66" s="14">
        <f>-Workings!J120</f>
        <v>0</v>
      </c>
      <c r="K66" s="14">
        <f>-Workings!K120</f>
        <v>0</v>
      </c>
      <c r="L66" s="14">
        <f>-Workings!L120</f>
        <v>0</v>
      </c>
      <c r="M66" s="14">
        <f>-Workings!M120</f>
        <v>0</v>
      </c>
      <c r="N66" s="14">
        <f>-Workings!N120</f>
        <v>0</v>
      </c>
      <c r="O66" s="14">
        <f>-Workings!O120</f>
        <v>0</v>
      </c>
      <c r="P66" s="14">
        <f>-Workings!P120</f>
        <v>0</v>
      </c>
      <c r="Q66" s="14">
        <f>-Workings!Q120</f>
        <v>0</v>
      </c>
      <c r="R66" s="14">
        <f>-Workings!R120</f>
        <v>0</v>
      </c>
      <c r="S66" s="14">
        <f>-Workings!S120</f>
        <v>0</v>
      </c>
      <c r="T66" s="14">
        <f>-Workings!T120</f>
        <v>0</v>
      </c>
      <c r="U66" s="14">
        <f>-Workings!U120</f>
        <v>0</v>
      </c>
      <c r="V66" s="14">
        <f>-Workings!V120</f>
        <v>0</v>
      </c>
      <c r="W66" s="14">
        <f>-Workings!W120</f>
        <v>0</v>
      </c>
      <c r="X66" s="14">
        <f>-Workings!X120</f>
        <v>0</v>
      </c>
      <c r="Y66" s="14">
        <f>-Workings!Y120</f>
        <v>0</v>
      </c>
      <c r="Z66" s="14">
        <f>-Workings!Z120</f>
        <v>0</v>
      </c>
      <c r="AA66" s="14">
        <f>-Workings!AA120</f>
        <v>0</v>
      </c>
      <c r="AB66" s="14">
        <f>-Workings!AB120</f>
        <v>0</v>
      </c>
      <c r="AC66" s="14">
        <f>-Workings!AC120</f>
        <v>0</v>
      </c>
      <c r="AD66" s="14">
        <f>-Workings!AD120</f>
        <v>0</v>
      </c>
      <c r="AE66" s="14">
        <f>-Workings!AE120</f>
        <v>0</v>
      </c>
      <c r="AF66" s="14">
        <f>-Workings!AF120</f>
        <v>0</v>
      </c>
      <c r="AG66" s="14">
        <f>-Workings!AG120</f>
        <v>0</v>
      </c>
      <c r="AH66" s="14">
        <f>-Workings!AH120</f>
        <v>0</v>
      </c>
      <c r="AI66" s="14">
        <f>-Workings!AI120</f>
        <v>0</v>
      </c>
      <c r="AJ66" s="14">
        <f>-Workings!AJ120</f>
        <v>0</v>
      </c>
      <c r="AK66" s="14">
        <f>-Workings!AK120</f>
        <v>0</v>
      </c>
      <c r="AL66" s="14">
        <f>-Workings!AL120</f>
        <v>0</v>
      </c>
      <c r="AM66" s="14">
        <f>-Workings!AM120</f>
        <v>0</v>
      </c>
      <c r="AN66" s="14">
        <f>-Workings!AN120</f>
        <v>0</v>
      </c>
      <c r="AO66" s="14">
        <f>-Workings!AO120</f>
        <v>0</v>
      </c>
      <c r="AP66" s="14">
        <f>-Workings!AP120</f>
        <v>0</v>
      </c>
    </row>
    <row r="67" spans="1:42" s="14" customFormat="1" x14ac:dyDescent="0.45">
      <c r="A67" s="14" t="s">
        <v>204</v>
      </c>
      <c r="C67" s="14">
        <f>-Workings!C129</f>
        <v>0</v>
      </c>
      <c r="D67" s="14">
        <f>-Workings!D129</f>
        <v>0</v>
      </c>
      <c r="E67" s="14">
        <f>-Workings!E129</f>
        <v>0</v>
      </c>
      <c r="F67" s="14">
        <f>-Workings!F129</f>
        <v>0</v>
      </c>
      <c r="G67" s="14">
        <f>-Workings!G129</f>
        <v>0</v>
      </c>
      <c r="H67" s="14">
        <f>-Workings!H129</f>
        <v>0</v>
      </c>
      <c r="I67" s="14">
        <f>-Workings!I129</f>
        <v>0</v>
      </c>
      <c r="J67" s="14">
        <f>-Workings!J129</f>
        <v>0</v>
      </c>
      <c r="K67" s="14">
        <f>-Workings!K129</f>
        <v>0</v>
      </c>
      <c r="L67" s="14">
        <f>-Workings!L129</f>
        <v>0</v>
      </c>
      <c r="M67" s="14">
        <f>-Workings!M129</f>
        <v>0</v>
      </c>
      <c r="N67" s="14">
        <f>-Workings!N129</f>
        <v>0</v>
      </c>
      <c r="O67" s="14">
        <f>-Workings!O129</f>
        <v>0</v>
      </c>
      <c r="P67" s="14">
        <f>-Workings!P129</f>
        <v>0</v>
      </c>
      <c r="Q67" s="14">
        <f>-Workings!Q129</f>
        <v>-67.898333333333184</v>
      </c>
      <c r="R67" s="14">
        <f>-Workings!R129</f>
        <v>-154.71533333333321</v>
      </c>
      <c r="S67" s="14">
        <f>-Workings!S129</f>
        <v>-211.11533333333321</v>
      </c>
      <c r="T67" s="14">
        <f>-Workings!T129</f>
        <v>-276.13933333333318</v>
      </c>
      <c r="U67" s="14">
        <f>-Workings!U129</f>
        <v>-350.09533333333314</v>
      </c>
      <c r="V67" s="14">
        <f>-Workings!V129</f>
        <v>-432.98333333333306</v>
      </c>
      <c r="W67" s="14">
        <f>-Workings!W129</f>
        <v>-600.91133333333312</v>
      </c>
      <c r="X67" s="14">
        <f>-Workings!X129</f>
        <v>-779.57933333333312</v>
      </c>
      <c r="Y67" s="14">
        <f>-Workings!Y129</f>
        <v>-969.34533333333309</v>
      </c>
      <c r="Z67" s="14">
        <f>-Workings!Z129</f>
        <v>-1170.209333333333</v>
      </c>
      <c r="AA67" s="14">
        <f>-Workings!AA129</f>
        <v>-1382.8873333333331</v>
      </c>
      <c r="AB67" s="14">
        <f>-Workings!AB129</f>
        <v>0</v>
      </c>
      <c r="AC67" s="14">
        <f>-Workings!AC129</f>
        <v>-236.30599999999995</v>
      </c>
      <c r="AD67" s="14">
        <f>-Workings!AD129</f>
        <v>-484.78399999999999</v>
      </c>
      <c r="AE67" s="14">
        <f>-Workings!AE129</f>
        <v>-698.59599999999989</v>
      </c>
      <c r="AF67" s="14">
        <f>-Workings!AF129</f>
        <v>-924.20299999999975</v>
      </c>
      <c r="AG67" s="14">
        <f>-Workings!AG129</f>
        <v>-1162.2789999999995</v>
      </c>
      <c r="AH67" s="14">
        <f>-Workings!AH129</f>
        <v>-1312.8239999999994</v>
      </c>
      <c r="AI67" s="14">
        <f>-Workings!AI129</f>
        <v>-1671.9379999999992</v>
      </c>
      <c r="AJ67" s="14">
        <f>-Workings!AJ129</f>
        <v>-2046.1449999999991</v>
      </c>
      <c r="AK67" s="14">
        <f>-Workings!AK129</f>
        <v>-2435.4449999999988</v>
      </c>
      <c r="AL67" s="14">
        <f>-Workings!AL129</f>
        <v>-2840.2249999999985</v>
      </c>
      <c r="AM67" s="14">
        <f>-Workings!AM129</f>
        <v>-3260.8719999999985</v>
      </c>
      <c r="AN67" s="14">
        <f>-Workings!AN129</f>
        <v>0</v>
      </c>
      <c r="AO67" s="14">
        <f>-Workings!AO129</f>
        <v>-453.15499999999997</v>
      </c>
      <c r="AP67" s="14">
        <f>-Workings!AP129</f>
        <v>-922.95099999999991</v>
      </c>
    </row>
    <row r="68" spans="1:42" s="14" customFormat="1" x14ac:dyDescent="0.45">
      <c r="A68" s="14" t="s">
        <v>205</v>
      </c>
      <c r="C68" s="14">
        <f t="shared" ref="C68:AP68" ca="1" si="21">C56</f>
        <v>-920</v>
      </c>
      <c r="D68" s="14">
        <f t="shared" ca="1" si="21"/>
        <v>710</v>
      </c>
      <c r="E68" s="14">
        <f t="shared" ca="1" si="21"/>
        <v>-2822.6666666666661</v>
      </c>
      <c r="F68" s="14">
        <f t="shared" ca="1" si="21"/>
        <v>17163.233333333337</v>
      </c>
      <c r="G68" s="14">
        <f t="shared" ca="1" si="21"/>
        <v>17391.03333333334</v>
      </c>
      <c r="H68" s="14">
        <f t="shared" ca="1" si="21"/>
        <v>11874.808000000006</v>
      </c>
      <c r="I68" s="14">
        <f t="shared" ca="1" si="21"/>
        <v>11703.732000000009</v>
      </c>
      <c r="J68" s="14">
        <f t="shared" ca="1" si="21"/>
        <v>10961.681333333339</v>
      </c>
      <c r="K68" s="14">
        <f t="shared" ca="1" si="21"/>
        <v>9865.3490000000074</v>
      </c>
      <c r="L68" s="14">
        <f t="shared" ca="1" si="21"/>
        <v>10253.510000000009</v>
      </c>
      <c r="M68" s="14">
        <f t="shared" ca="1" si="21"/>
        <v>10841.933000000008</v>
      </c>
      <c r="N68" s="14">
        <f t="shared" ca="1" si="21"/>
        <v>10403.46933333334</v>
      </c>
      <c r="O68" s="14">
        <f t="shared" ca="1" si="21"/>
        <v>11066.779333333339</v>
      </c>
      <c r="P68" s="14">
        <f t="shared" ca="1" si="21"/>
        <v>11773.808000000005</v>
      </c>
      <c r="Q68" s="14">
        <f t="shared" ca="1" si="21"/>
        <v>11504.646333333338</v>
      </c>
      <c r="R68" s="14">
        <f t="shared" ca="1" si="21"/>
        <v>12294.830333333339</v>
      </c>
      <c r="S68" s="14">
        <f t="shared" ca="1" si="21"/>
        <v>13101.829333333335</v>
      </c>
      <c r="T68" s="14">
        <f t="shared" ca="1" si="21"/>
        <v>12786.443333333336</v>
      </c>
      <c r="U68" s="14">
        <f t="shared" ca="1" si="21"/>
        <v>13520.588666666667</v>
      </c>
      <c r="V68" s="14">
        <f t="shared" ca="1" si="21"/>
        <v>14296.21633333333</v>
      </c>
      <c r="W68" s="14">
        <f t="shared" ca="1" si="21"/>
        <v>14067.103999999998</v>
      </c>
      <c r="X68" s="14">
        <f t="shared" ca="1" si="21"/>
        <v>15120.714</v>
      </c>
      <c r="Y68" s="14">
        <f t="shared" ca="1" si="21"/>
        <v>16413.773999999998</v>
      </c>
      <c r="Z68" s="14">
        <f t="shared" ca="1" si="21"/>
        <v>16710.421333333328</v>
      </c>
      <c r="AA68" s="14">
        <f t="shared" ca="1" si="21"/>
        <v>18111.958666666658</v>
      </c>
      <c r="AB68" s="14">
        <f t="shared" ca="1" si="21"/>
        <v>17960.539333333323</v>
      </c>
      <c r="AC68" s="14">
        <f t="shared" ca="1" si="21"/>
        <v>18426.52399999999</v>
      </c>
      <c r="AD68" s="14">
        <f t="shared" ca="1" si="21"/>
        <v>19997.763333333325</v>
      </c>
      <c r="AE68" s="14">
        <f t="shared" ca="1" si="21"/>
        <v>21602.262666666662</v>
      </c>
      <c r="AF68" s="14">
        <f t="shared" ca="1" si="21"/>
        <v>22033.561333333328</v>
      </c>
      <c r="AG68" s="14">
        <f t="shared" ca="1" si="21"/>
        <v>23559.747999999996</v>
      </c>
      <c r="AH68" s="14">
        <f t="shared" ca="1" si="21"/>
        <v>25142.488333333327</v>
      </c>
      <c r="AI68" s="14">
        <f t="shared" ca="1" si="21"/>
        <v>25708.473666666661</v>
      </c>
      <c r="AJ68" s="14">
        <f t="shared" ca="1" si="21"/>
        <v>27189.487333333331</v>
      </c>
      <c r="AK68" s="14">
        <f t="shared" ca="1" si="21"/>
        <v>29409.682999999994</v>
      </c>
      <c r="AL68" s="14">
        <f t="shared" ca="1" si="21"/>
        <v>30659.576999999997</v>
      </c>
      <c r="AM68" s="14">
        <f t="shared" ca="1" si="21"/>
        <v>33063.350333333321</v>
      </c>
      <c r="AN68" s="14">
        <f t="shared" ca="1" si="21"/>
        <v>31846.45199999999</v>
      </c>
      <c r="AO68" s="14">
        <f t="shared" ca="1" si="21"/>
        <v>33327.174666666651</v>
      </c>
      <c r="AP68" s="14">
        <f t="shared" ca="1" si="21"/>
        <v>35964.960999999981</v>
      </c>
    </row>
    <row r="69" spans="1:42" s="14" customFormat="1" ht="14.65" thickBot="1" x14ac:dyDescent="0.5">
      <c r="A69" s="14" t="s">
        <v>206</v>
      </c>
      <c r="C69" s="26">
        <f t="shared" ref="C69:AP69" ca="1" si="22">SUM(C61:C68)</f>
        <v>-120</v>
      </c>
      <c r="D69" s="26">
        <f t="shared" ca="1" si="22"/>
        <v>-210</v>
      </c>
      <c r="E69" s="26">
        <f t="shared" ca="1" si="22"/>
        <v>-268.5</v>
      </c>
      <c r="F69" s="26">
        <f t="shared" ca="1" si="22"/>
        <v>19704.5</v>
      </c>
      <c r="G69" s="26">
        <f t="shared" ca="1" si="22"/>
        <v>19440.913333333338</v>
      </c>
      <c r="H69" s="26">
        <f t="shared" ca="1" si="22"/>
        <v>19208.01666666667</v>
      </c>
      <c r="I69" s="26">
        <f t="shared" ca="1" si="22"/>
        <v>18736.371666666673</v>
      </c>
      <c r="J69" s="26">
        <f t="shared" ca="1" si="22"/>
        <v>18546.811666666672</v>
      </c>
      <c r="K69" s="26">
        <f t="shared" ca="1" si="22"/>
        <v>18688.086666666673</v>
      </c>
      <c r="L69" s="26">
        <f t="shared" ca="1" si="22"/>
        <v>18818.841666666674</v>
      </c>
      <c r="M69" s="26">
        <f t="shared" ca="1" si="22"/>
        <v>19039.076666666675</v>
      </c>
      <c r="N69" s="26">
        <f t="shared" ca="1" si="22"/>
        <v>19300.436666666676</v>
      </c>
      <c r="O69" s="26">
        <f t="shared" ca="1" si="22"/>
        <v>19604.566666666673</v>
      </c>
      <c r="P69" s="26">
        <f t="shared" ca="1" si="22"/>
        <v>19949.82166666667</v>
      </c>
      <c r="Q69" s="26">
        <f t="shared" ca="1" si="22"/>
        <v>20271.593333333338</v>
      </c>
      <c r="R69" s="26">
        <f t="shared" ca="1" si="22"/>
        <v>20618.861333333334</v>
      </c>
      <c r="S69" s="26">
        <f t="shared" ca="1" si="22"/>
        <v>20844.461333333333</v>
      </c>
      <c r="T69" s="26">
        <f t="shared" ca="1" si="22"/>
        <v>21104.557333333334</v>
      </c>
      <c r="U69" s="26">
        <f t="shared" ca="1" si="22"/>
        <v>21400.381333333331</v>
      </c>
      <c r="V69" s="26">
        <f t="shared" ca="1" si="22"/>
        <v>21731.933333333331</v>
      </c>
      <c r="W69" s="26">
        <f t="shared" ca="1" si="22"/>
        <v>22403.645333333334</v>
      </c>
      <c r="X69" s="26">
        <f t="shared" ca="1" si="22"/>
        <v>23118.317333333325</v>
      </c>
      <c r="Y69" s="26">
        <f t="shared" ca="1" si="22"/>
        <v>23877.381333333327</v>
      </c>
      <c r="Z69" s="26">
        <f t="shared" ca="1" si="22"/>
        <v>24680.837333333326</v>
      </c>
      <c r="AA69" s="26">
        <f t="shared" ca="1" si="22"/>
        <v>25531.549333333325</v>
      </c>
      <c r="AB69" s="26">
        <f t="shared" ca="1" si="22"/>
        <v>26428.085333333322</v>
      </c>
      <c r="AC69" s="26">
        <f t="shared" ca="1" si="22"/>
        <v>27373.309333333324</v>
      </c>
      <c r="AD69" s="26">
        <f t="shared" ca="1" si="22"/>
        <v>28367.221333333327</v>
      </c>
      <c r="AE69" s="26">
        <f t="shared" ca="1" si="22"/>
        <v>29222.469333333327</v>
      </c>
      <c r="AF69" s="26">
        <f t="shared" ca="1" si="22"/>
        <v>30124.897333333327</v>
      </c>
      <c r="AG69" s="26">
        <f t="shared" ca="1" si="22"/>
        <v>31077.201333333327</v>
      </c>
      <c r="AH69" s="26">
        <f t="shared" ca="1" si="22"/>
        <v>31679.381333333327</v>
      </c>
      <c r="AI69" s="26">
        <f t="shared" ca="1" si="22"/>
        <v>33115.837333333322</v>
      </c>
      <c r="AJ69" s="26">
        <f t="shared" ca="1" si="22"/>
        <v>34612.665333333323</v>
      </c>
      <c r="AK69" s="26">
        <f t="shared" ca="1" si="22"/>
        <v>36169.86533333332</v>
      </c>
      <c r="AL69" s="26">
        <f t="shared" ca="1" si="22"/>
        <v>37788.985333333323</v>
      </c>
      <c r="AM69" s="26">
        <f t="shared" ca="1" si="22"/>
        <v>39471.573333333319</v>
      </c>
      <c r="AN69" s="26">
        <f t="shared" ca="1" si="22"/>
        <v>41217.629333333316</v>
      </c>
      <c r="AO69" s="26">
        <f t="shared" ca="1" si="22"/>
        <v>43030.249333333311</v>
      </c>
      <c r="AP69" s="26">
        <f t="shared" ca="1" si="22"/>
        <v>44909.433333333312</v>
      </c>
    </row>
    <row r="70" spans="1:42" x14ac:dyDescent="0.45">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row>
    <row r="71" spans="1:42" x14ac:dyDescent="0.45">
      <c r="A71" t="s">
        <v>207</v>
      </c>
      <c r="C71" s="14">
        <f>Workings!C138</f>
        <v>0</v>
      </c>
      <c r="D71" s="14">
        <f>Workings!D138</f>
        <v>0</v>
      </c>
      <c r="E71" s="14">
        <f>Workings!E138</f>
        <v>0</v>
      </c>
      <c r="F71" s="14">
        <f>Workings!F138</f>
        <v>20000</v>
      </c>
      <c r="G71" s="14">
        <f>Workings!G138</f>
        <v>20000</v>
      </c>
      <c r="H71" s="14">
        <f>Workings!H138</f>
        <v>20000</v>
      </c>
      <c r="I71" s="14">
        <f>Workings!I138</f>
        <v>20000</v>
      </c>
      <c r="J71" s="14">
        <f>Workings!J138</f>
        <v>20000</v>
      </c>
      <c r="K71" s="14">
        <f>Workings!K138</f>
        <v>20000</v>
      </c>
      <c r="L71" s="14">
        <f>Workings!L138</f>
        <v>20000</v>
      </c>
      <c r="M71" s="14">
        <f>Workings!M138</f>
        <v>20000</v>
      </c>
      <c r="N71" s="14">
        <f>Workings!N138</f>
        <v>20000</v>
      </c>
      <c r="O71" s="14">
        <f>Workings!O138</f>
        <v>20000</v>
      </c>
      <c r="P71" s="14">
        <f>Workings!P138</f>
        <v>20000</v>
      </c>
      <c r="Q71" s="14">
        <f>Workings!Q138</f>
        <v>20000</v>
      </c>
      <c r="R71" s="14">
        <f>Workings!R138</f>
        <v>20000</v>
      </c>
      <c r="S71" s="14">
        <f>Workings!S138</f>
        <v>20000</v>
      </c>
      <c r="T71" s="14">
        <f>Workings!T138</f>
        <v>20000</v>
      </c>
      <c r="U71" s="14">
        <f>Workings!U138</f>
        <v>20000</v>
      </c>
      <c r="V71" s="14">
        <f>Workings!V138</f>
        <v>20000</v>
      </c>
      <c r="W71" s="14">
        <f>Workings!W138</f>
        <v>20000</v>
      </c>
      <c r="X71" s="14">
        <f>Workings!X138</f>
        <v>20000</v>
      </c>
      <c r="Y71" s="14">
        <f>Workings!Y138</f>
        <v>20000</v>
      </c>
      <c r="Z71" s="14">
        <f>Workings!Z138</f>
        <v>20000</v>
      </c>
      <c r="AA71" s="14">
        <f>Workings!AA138</f>
        <v>20000</v>
      </c>
      <c r="AB71" s="14">
        <f>Workings!AB138</f>
        <v>20000</v>
      </c>
      <c r="AC71" s="14">
        <f>Workings!AC138</f>
        <v>20000</v>
      </c>
      <c r="AD71" s="14">
        <f>Workings!AD138</f>
        <v>20000</v>
      </c>
      <c r="AE71" s="14">
        <f>Workings!AE138</f>
        <v>20000</v>
      </c>
      <c r="AF71" s="14">
        <f>Workings!AF138</f>
        <v>20000</v>
      </c>
      <c r="AG71" s="14">
        <f>Workings!AG138</f>
        <v>20000</v>
      </c>
      <c r="AH71" s="14">
        <f>Workings!AH138</f>
        <v>20000</v>
      </c>
      <c r="AI71" s="14">
        <f>Workings!AI138</f>
        <v>20000</v>
      </c>
      <c r="AJ71" s="14">
        <f>Workings!AJ138</f>
        <v>20000</v>
      </c>
      <c r="AK71" s="14">
        <f>Workings!AK138</f>
        <v>20000</v>
      </c>
      <c r="AL71" s="14">
        <f>Workings!AL138</f>
        <v>20000</v>
      </c>
      <c r="AM71" s="14">
        <f>Workings!AM138</f>
        <v>20000</v>
      </c>
      <c r="AN71" s="14">
        <f>Workings!AN138</f>
        <v>20000</v>
      </c>
      <c r="AO71" s="14">
        <f>Workings!AO138</f>
        <v>20000</v>
      </c>
      <c r="AP71" s="14">
        <f>Workings!AP138</f>
        <v>20000</v>
      </c>
    </row>
    <row r="72" spans="1:42" x14ac:dyDescent="0.45">
      <c r="A72" t="s">
        <v>208</v>
      </c>
      <c r="C72" s="14">
        <f>'Monthly Outputs'!C41+B72</f>
        <v>-120</v>
      </c>
      <c r="D72" s="14">
        <f>'Monthly Outputs'!D41+C72</f>
        <v>-210</v>
      </c>
      <c r="E72" s="14">
        <f>'Monthly Outputs'!E41+D72</f>
        <v>-268.5</v>
      </c>
      <c r="F72" s="14">
        <f>'Monthly Outputs'!F41+E72</f>
        <v>-295.5</v>
      </c>
      <c r="G72" s="14">
        <f>'Monthly Outputs'!G41+F72</f>
        <v>-559.08666666666682</v>
      </c>
      <c r="H72" s="14">
        <f>'Monthly Outputs'!H41+G72</f>
        <v>-791.98333333333358</v>
      </c>
      <c r="I72" s="14">
        <f>'Monthly Outputs'!I41+H72</f>
        <v>-1263.6283333333331</v>
      </c>
      <c r="J72" s="14">
        <f>'Monthly Outputs'!J41+I72</f>
        <v>-1453.1883333333335</v>
      </c>
      <c r="K72" s="14">
        <f>'Monthly Outputs'!K41+J72</f>
        <v>-1311.9133333333339</v>
      </c>
      <c r="L72" s="14">
        <f>'Monthly Outputs'!L41+K72</f>
        <v>-1181.1583333333338</v>
      </c>
      <c r="M72" s="14">
        <f>'Monthly Outputs'!M41+L72</f>
        <v>-960.92333333333409</v>
      </c>
      <c r="N72" s="14">
        <f>'Monthly Outputs'!N41+M72</f>
        <v>-699.56333333333441</v>
      </c>
      <c r="O72" s="14">
        <f>'Monthly Outputs'!O41+N72</f>
        <v>-395.4333333333343</v>
      </c>
      <c r="P72" s="14">
        <f>'Monthly Outputs'!P41+O72</f>
        <v>-50.178333333334194</v>
      </c>
      <c r="Q72" s="14">
        <f>'Monthly Outputs'!Q41+P72</f>
        <v>271.59333333333268</v>
      </c>
      <c r="R72" s="14">
        <f>'Monthly Outputs'!R41+Q72</f>
        <v>618.86133333333271</v>
      </c>
      <c r="S72" s="14">
        <f>'Monthly Outputs'!S41+R72</f>
        <v>844.46133333333273</v>
      </c>
      <c r="T72" s="14">
        <f>'Monthly Outputs'!T41+S72</f>
        <v>1104.5573333333327</v>
      </c>
      <c r="U72" s="14">
        <f>'Monthly Outputs'!U41+T72</f>
        <v>1400.3813333333326</v>
      </c>
      <c r="V72" s="14">
        <f>'Monthly Outputs'!V41+U72</f>
        <v>1731.9333333333323</v>
      </c>
      <c r="W72" s="14">
        <f>'Monthly Outputs'!W41+V72</f>
        <v>2403.6453333333325</v>
      </c>
      <c r="X72" s="14">
        <f>'Monthly Outputs'!X41+W72</f>
        <v>3118.3173333333325</v>
      </c>
      <c r="Y72" s="14">
        <f>'Monthly Outputs'!Y41+X72</f>
        <v>3877.3813333333323</v>
      </c>
      <c r="Z72" s="14">
        <f>'Monthly Outputs'!Z41+Y72</f>
        <v>4680.837333333332</v>
      </c>
      <c r="AA72" s="14">
        <f>'Monthly Outputs'!AA41+Z72</f>
        <v>5531.5493333333325</v>
      </c>
      <c r="AB72" s="14">
        <f>'Monthly Outputs'!AB41+AA72</f>
        <v>6428.0853333333325</v>
      </c>
      <c r="AC72" s="14">
        <f>'Monthly Outputs'!AC41+AB72</f>
        <v>7373.3093333333327</v>
      </c>
      <c r="AD72" s="14">
        <f>'Monthly Outputs'!AD41+AC72</f>
        <v>8367.221333333333</v>
      </c>
      <c r="AE72" s="14">
        <f>'Monthly Outputs'!AE41+AD72</f>
        <v>9222.4693333333325</v>
      </c>
      <c r="AF72" s="14">
        <f>'Monthly Outputs'!AF41+AE72</f>
        <v>10124.897333333332</v>
      </c>
      <c r="AG72" s="14">
        <f>'Monthly Outputs'!AG41+AF72</f>
        <v>11077.201333333333</v>
      </c>
      <c r="AH72" s="14">
        <f>'Monthly Outputs'!AH41+AG72</f>
        <v>11679.381333333333</v>
      </c>
      <c r="AI72" s="14">
        <f>'Monthly Outputs'!AI41+AH72</f>
        <v>13115.837333333331</v>
      </c>
      <c r="AJ72" s="14">
        <f>'Monthly Outputs'!AJ41+AI72</f>
        <v>14612.665333333331</v>
      </c>
      <c r="AK72" s="14">
        <f>'Monthly Outputs'!AK41+AJ72</f>
        <v>16169.86533333333</v>
      </c>
      <c r="AL72" s="14">
        <f>'Monthly Outputs'!AL41+AK72</f>
        <v>17788.98533333333</v>
      </c>
      <c r="AM72" s="14">
        <f>'Monthly Outputs'!AM41+AL72</f>
        <v>19471.57333333333</v>
      </c>
      <c r="AN72" s="14">
        <f>'Monthly Outputs'!AN41+AM72</f>
        <v>21217.629333333331</v>
      </c>
      <c r="AO72" s="14">
        <f>'Monthly Outputs'!AO41+AN72</f>
        <v>23030.24933333333</v>
      </c>
      <c r="AP72" s="14">
        <f>'Monthly Outputs'!AP41+AO72</f>
        <v>24909.433333333331</v>
      </c>
    </row>
    <row r="73" spans="1:42" ht="14.65" thickBot="1" x14ac:dyDescent="0.5">
      <c r="A73" t="s">
        <v>209</v>
      </c>
      <c r="C73" s="23">
        <f t="shared" ref="C73:AP73" si="23">SUM(C71:C72)</f>
        <v>-120</v>
      </c>
      <c r="D73" s="23">
        <f t="shared" si="23"/>
        <v>-210</v>
      </c>
      <c r="E73" s="23">
        <f t="shared" si="23"/>
        <v>-268.5</v>
      </c>
      <c r="F73" s="23">
        <f t="shared" si="23"/>
        <v>19704.5</v>
      </c>
      <c r="G73" s="23">
        <f t="shared" si="23"/>
        <v>19440.913333333334</v>
      </c>
      <c r="H73" s="23">
        <f t="shared" si="23"/>
        <v>19208.016666666666</v>
      </c>
      <c r="I73" s="23">
        <f t="shared" si="23"/>
        <v>18736.371666666666</v>
      </c>
      <c r="J73" s="23">
        <f t="shared" si="23"/>
        <v>18546.811666666668</v>
      </c>
      <c r="K73" s="23">
        <f t="shared" si="23"/>
        <v>18688.086666666666</v>
      </c>
      <c r="L73" s="23">
        <f t="shared" si="23"/>
        <v>18818.841666666667</v>
      </c>
      <c r="M73" s="23">
        <f t="shared" si="23"/>
        <v>19039.076666666668</v>
      </c>
      <c r="N73" s="23">
        <f t="shared" si="23"/>
        <v>19300.436666666665</v>
      </c>
      <c r="O73" s="23">
        <f t="shared" si="23"/>
        <v>19604.566666666666</v>
      </c>
      <c r="P73" s="23">
        <f t="shared" si="23"/>
        <v>19949.821666666667</v>
      </c>
      <c r="Q73" s="23">
        <f t="shared" si="23"/>
        <v>20271.593333333334</v>
      </c>
      <c r="R73" s="23">
        <f t="shared" si="23"/>
        <v>20618.861333333334</v>
      </c>
      <c r="S73" s="23">
        <f t="shared" si="23"/>
        <v>20844.461333333333</v>
      </c>
      <c r="T73" s="23">
        <f t="shared" si="23"/>
        <v>21104.557333333334</v>
      </c>
      <c r="U73" s="23">
        <f t="shared" si="23"/>
        <v>21400.381333333331</v>
      </c>
      <c r="V73" s="23">
        <f t="shared" si="23"/>
        <v>21731.933333333331</v>
      </c>
      <c r="W73" s="23">
        <f t="shared" si="23"/>
        <v>22403.645333333334</v>
      </c>
      <c r="X73" s="23">
        <f t="shared" si="23"/>
        <v>23118.317333333332</v>
      </c>
      <c r="Y73" s="23">
        <f t="shared" si="23"/>
        <v>23877.381333333331</v>
      </c>
      <c r="Z73" s="23">
        <f t="shared" si="23"/>
        <v>24680.837333333333</v>
      </c>
      <c r="AA73" s="23">
        <f t="shared" si="23"/>
        <v>25531.549333333332</v>
      </c>
      <c r="AB73" s="23">
        <f t="shared" si="23"/>
        <v>26428.085333333333</v>
      </c>
      <c r="AC73" s="23">
        <f t="shared" si="23"/>
        <v>27373.309333333331</v>
      </c>
      <c r="AD73" s="23">
        <f t="shared" si="23"/>
        <v>28367.221333333335</v>
      </c>
      <c r="AE73" s="23">
        <f t="shared" si="23"/>
        <v>29222.469333333334</v>
      </c>
      <c r="AF73" s="23">
        <f t="shared" si="23"/>
        <v>30124.897333333334</v>
      </c>
      <c r="AG73" s="23">
        <f t="shared" si="23"/>
        <v>31077.201333333331</v>
      </c>
      <c r="AH73" s="23">
        <f t="shared" si="23"/>
        <v>31679.381333333331</v>
      </c>
      <c r="AI73" s="23">
        <f t="shared" si="23"/>
        <v>33115.837333333329</v>
      </c>
      <c r="AJ73" s="23">
        <f t="shared" si="23"/>
        <v>34612.665333333331</v>
      </c>
      <c r="AK73" s="23">
        <f t="shared" si="23"/>
        <v>36169.865333333328</v>
      </c>
      <c r="AL73" s="23">
        <f t="shared" si="23"/>
        <v>37788.98533333333</v>
      </c>
      <c r="AM73" s="23">
        <f t="shared" si="23"/>
        <v>39471.573333333334</v>
      </c>
      <c r="AN73" s="23">
        <f t="shared" si="23"/>
        <v>41217.629333333331</v>
      </c>
      <c r="AO73" s="23">
        <f t="shared" si="23"/>
        <v>43030.249333333326</v>
      </c>
      <c r="AP73" s="23">
        <f t="shared" si="23"/>
        <v>44909.433333333334</v>
      </c>
    </row>
    <row r="74" spans="1:42" s="61" customFormat="1" ht="10.5" x14ac:dyDescent="0.35">
      <c r="A74" s="61" t="s">
        <v>210</v>
      </c>
      <c r="B74" s="61">
        <f ca="1">SUM(C74:R74)</f>
        <v>0</v>
      </c>
      <c r="C74" s="61">
        <f t="shared" ref="C74:AP74" ca="1" si="24">C69-C73</f>
        <v>0</v>
      </c>
      <c r="D74" s="61">
        <f t="shared" ca="1" si="24"/>
        <v>0</v>
      </c>
      <c r="E74" s="61">
        <f t="shared" ca="1" si="24"/>
        <v>0</v>
      </c>
      <c r="F74" s="61">
        <f t="shared" ca="1" si="24"/>
        <v>0</v>
      </c>
      <c r="G74" s="61">
        <f t="shared" ca="1" si="24"/>
        <v>0</v>
      </c>
      <c r="H74" s="61">
        <f t="shared" ca="1" si="24"/>
        <v>0</v>
      </c>
      <c r="I74" s="61">
        <f t="shared" ca="1" si="24"/>
        <v>0</v>
      </c>
      <c r="J74" s="61">
        <f t="shared" ca="1" si="24"/>
        <v>0</v>
      </c>
      <c r="K74" s="61">
        <f t="shared" ca="1" si="24"/>
        <v>0</v>
      </c>
      <c r="L74" s="61">
        <f t="shared" ca="1" si="24"/>
        <v>0</v>
      </c>
      <c r="M74" s="61">
        <f t="shared" ca="1" si="24"/>
        <v>0</v>
      </c>
      <c r="N74" s="61">
        <f t="shared" ca="1" si="24"/>
        <v>0</v>
      </c>
      <c r="O74" s="61">
        <f t="shared" ca="1" si="24"/>
        <v>0</v>
      </c>
      <c r="P74" s="61">
        <f t="shared" ca="1" si="24"/>
        <v>0</v>
      </c>
      <c r="Q74" s="61">
        <f t="shared" ca="1" si="24"/>
        <v>0</v>
      </c>
      <c r="R74" s="61">
        <f t="shared" ca="1" si="24"/>
        <v>0</v>
      </c>
      <c r="S74" s="61">
        <f t="shared" ca="1" si="24"/>
        <v>0</v>
      </c>
      <c r="T74" s="61">
        <f t="shared" ca="1" si="24"/>
        <v>0</v>
      </c>
      <c r="U74" s="61">
        <f t="shared" ca="1" si="24"/>
        <v>0</v>
      </c>
      <c r="V74" s="61">
        <f t="shared" ca="1" si="24"/>
        <v>0</v>
      </c>
      <c r="W74" s="61">
        <f t="shared" ca="1" si="24"/>
        <v>0</v>
      </c>
      <c r="X74" s="61">
        <f t="shared" ca="1" si="24"/>
        <v>0</v>
      </c>
      <c r="Y74" s="61">
        <f t="shared" ca="1" si="24"/>
        <v>0</v>
      </c>
      <c r="Z74" s="61">
        <f t="shared" ca="1" si="24"/>
        <v>0</v>
      </c>
      <c r="AA74" s="61">
        <f t="shared" ca="1" si="24"/>
        <v>0</v>
      </c>
      <c r="AB74" s="61">
        <f t="shared" ca="1" si="24"/>
        <v>0</v>
      </c>
      <c r="AC74" s="61">
        <f t="shared" ca="1" si="24"/>
        <v>0</v>
      </c>
      <c r="AD74" s="61">
        <f t="shared" ca="1" si="24"/>
        <v>0</v>
      </c>
      <c r="AE74" s="61">
        <f t="shared" ca="1" si="24"/>
        <v>0</v>
      </c>
      <c r="AF74" s="61">
        <f t="shared" ca="1" si="24"/>
        <v>0</v>
      </c>
      <c r="AG74" s="61">
        <f t="shared" ca="1" si="24"/>
        <v>0</v>
      </c>
      <c r="AH74" s="61">
        <f t="shared" ca="1" si="24"/>
        <v>0</v>
      </c>
      <c r="AI74" s="61">
        <f t="shared" ca="1" si="24"/>
        <v>0</v>
      </c>
      <c r="AJ74" s="61">
        <f t="shared" ca="1" si="24"/>
        <v>0</v>
      </c>
      <c r="AK74" s="61">
        <f t="shared" ca="1" si="24"/>
        <v>0</v>
      </c>
      <c r="AL74" s="61">
        <f t="shared" ca="1" si="24"/>
        <v>0</v>
      </c>
      <c r="AM74" s="61">
        <f t="shared" ca="1" si="24"/>
        <v>0</v>
      </c>
      <c r="AN74" s="61">
        <f t="shared" ca="1" si="24"/>
        <v>0</v>
      </c>
      <c r="AO74" s="61">
        <f t="shared" ca="1" si="24"/>
        <v>0</v>
      </c>
      <c r="AP74" s="61">
        <f t="shared" ca="1" si="24"/>
        <v>0</v>
      </c>
    </row>
  </sheetData>
  <conditionalFormatting sqref="C57:AP57">
    <cfRule type="cellIs" dxfId="3" priority="4" operator="equal">
      <formula>"Negative"</formula>
    </cfRule>
  </conditionalFormatting>
  <conditionalFormatting sqref="C58:AP58">
    <cfRule type="cellIs" dxfId="2" priority="3" operator="equal">
      <formula>"Overdraft"</formula>
    </cfRule>
  </conditionalFormatting>
  <conditionalFormatting sqref="C42:AP42">
    <cfRule type="cellIs" dxfId="1" priority="2" operator="equal">
      <formula>"Loss"</formula>
    </cfRule>
  </conditionalFormatting>
  <conditionalFormatting sqref="B42">
    <cfRule type="cellIs" dxfId="0" priority="1" operator="greaterThan">
      <formula>0</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J51"/>
  <sheetViews>
    <sheetView showGridLines="0" workbookViewId="0">
      <pane xSplit="2" ySplit="8" topLeftCell="C9" activePane="bottomRight" state="frozen"/>
      <selection pane="topRight" activeCell="C1" sqref="C1"/>
      <selection pane="bottomLeft" activeCell="A4" sqref="A4"/>
      <selection pane="bottomRight" activeCell="E3" sqref="E3"/>
    </sheetView>
  </sheetViews>
  <sheetFormatPr defaultColWidth="0" defaultRowHeight="14.25" x14ac:dyDescent="0.45"/>
  <cols>
    <col min="1" max="1" width="51.1328125" customWidth="1"/>
    <col min="2" max="2" width="4.46484375" customWidth="1"/>
    <col min="3" max="6" width="9.1328125" customWidth="1"/>
    <col min="7" max="8" width="9.1328125" hidden="1" customWidth="1"/>
    <col min="9" max="10" width="9.1328125" customWidth="1"/>
    <col min="11" max="16384" width="9.1328125" hidden="1"/>
  </cols>
  <sheetData>
    <row r="6" spans="1:8" x14ac:dyDescent="0.45">
      <c r="A6" s="70" t="s">
        <v>231</v>
      </c>
      <c r="B6" s="29"/>
    </row>
    <row r="7" spans="1:8" x14ac:dyDescent="0.45">
      <c r="A7" s="29" t="str">
        <f>Workings!B11</f>
        <v>YOUR BUSINESS NAME:</v>
      </c>
    </row>
    <row r="8" spans="1:8" s="17" customFormat="1" x14ac:dyDescent="0.45">
      <c r="A8" s="19" t="s">
        <v>211</v>
      </c>
      <c r="B8" s="19"/>
      <c r="C8" s="17">
        <v>1</v>
      </c>
      <c r="D8" s="17">
        <f>+C8+1</f>
        <v>2</v>
      </c>
      <c r="E8" s="17">
        <f t="shared" ref="E8:H8" si="0">+D8+1</f>
        <v>3</v>
      </c>
      <c r="F8" s="17">
        <f t="shared" si="0"/>
        <v>4</v>
      </c>
      <c r="G8" s="17">
        <f t="shared" si="0"/>
        <v>5</v>
      </c>
      <c r="H8" s="17">
        <f t="shared" si="0"/>
        <v>6</v>
      </c>
    </row>
    <row r="9" spans="1:8" s="17" customFormat="1" x14ac:dyDescent="0.45">
      <c r="A9" s="19"/>
      <c r="B9" s="19"/>
    </row>
    <row r="10" spans="1:8" x14ac:dyDescent="0.45">
      <c r="A10" s="17" t="s">
        <v>212</v>
      </c>
      <c r="B10" s="17"/>
      <c r="C10" s="32" t="s">
        <v>29</v>
      </c>
      <c r="D10" s="32" t="s">
        <v>29</v>
      </c>
      <c r="E10" s="32" t="s">
        <v>29</v>
      </c>
      <c r="F10" s="32" t="s">
        <v>29</v>
      </c>
      <c r="G10" s="32" t="s">
        <v>29</v>
      </c>
      <c r="H10" s="32" t="s">
        <v>29</v>
      </c>
    </row>
    <row r="11" spans="1:8" x14ac:dyDescent="0.45">
      <c r="A11" t="str">
        <f>'Monthly Outputs'!A16</f>
        <v>Sales Revenue</v>
      </c>
      <c r="C11" s="14">
        <f>SUMIF('Monthly Outputs'!$C$8:$AP$8,'Annual Outputs'!C$8,'Monthly Outputs'!$C16:$AP16)</f>
        <v>21015</v>
      </c>
      <c r="D11" s="14">
        <f>SUMIF('Monthly Outputs'!$C$8:$AP$8,'Annual Outputs'!D$8,'Monthly Outputs'!$C16:$AP16)</f>
        <v>76604.25</v>
      </c>
      <c r="E11" s="14">
        <f>SUMIF('Monthly Outputs'!$C$8:$AP$8,'Annual Outputs'!E$8,'Monthly Outputs'!$C16:$AP16)</f>
        <v>101847.25</v>
      </c>
      <c r="F11" s="14">
        <f>SUMIF('Monthly Outputs'!$C$8:$AP$8,'Annual Outputs'!F$8,'Monthly Outputs'!$C16:$AP16)</f>
        <v>135129.25</v>
      </c>
      <c r="G11" s="14">
        <f>SUMIF('Monthly Outputs'!$C$8:$AP$8,'Annual Outputs'!G$8,'Monthly Outputs'!$C16:$AP16)</f>
        <v>0</v>
      </c>
      <c r="H11" s="14">
        <f>SUMIF('Monthly Outputs'!$C$8:$AP$8,'Annual Outputs'!H$8,'Monthly Outputs'!$C16:$AP16)</f>
        <v>0</v>
      </c>
    </row>
    <row r="12" spans="1:8" x14ac:dyDescent="0.45">
      <c r="A12" t="str">
        <f>'Monthly Outputs'!A22</f>
        <v>Cost of Units Sold</v>
      </c>
      <c r="C12" s="14">
        <f>-SUMIF('Monthly Outputs'!$C$8:$AP$8,'Annual Outputs'!C$8,'Monthly Outputs'!$C22:$AP22)</f>
        <v>-14710.5</v>
      </c>
      <c r="D12" s="14">
        <f>-SUMIF('Monthly Outputs'!$C$8:$AP$8,'Annual Outputs'!D$8,'Monthly Outputs'!$C22:$AP22)</f>
        <v>-53382.840000000011</v>
      </c>
      <c r="E12" s="14">
        <f>-SUMIF('Monthly Outputs'!$C$8:$AP$8,'Annual Outputs'!E$8,'Monthly Outputs'!$C22:$AP22)</f>
        <v>-69673.8</v>
      </c>
      <c r="F12" s="14">
        <f>-SUMIF('Monthly Outputs'!$C$8:$AP$8,'Annual Outputs'!F$8,'Monthly Outputs'!$C22:$AP22)</f>
        <v>-90869.48500000003</v>
      </c>
      <c r="G12" s="14">
        <f>-SUMIF('Monthly Outputs'!$C$8:$AP$8,'Annual Outputs'!G$8,'Monthly Outputs'!$C22:$AP22)</f>
        <v>0</v>
      </c>
      <c r="H12" s="14">
        <f>-SUMIF('Monthly Outputs'!$C$8:$AP$8,'Annual Outputs'!H$8,'Monthly Outputs'!$C22:$AP22)</f>
        <v>0</v>
      </c>
    </row>
    <row r="13" spans="1:8" x14ac:dyDescent="0.45">
      <c r="A13" t="s">
        <v>171</v>
      </c>
      <c r="C13" s="25">
        <f>SUMIF('Monthly Outputs'!$C$8:$AP$8,'Annual Outputs'!C$8,'Monthly Outputs'!$C24:$AP24)</f>
        <v>6304.5</v>
      </c>
      <c r="D13" s="25">
        <f>SUMIF('Monthly Outputs'!$C$8:$AP$8,'Annual Outputs'!D$8,'Monthly Outputs'!$C24:$AP24)</f>
        <v>23221.410000000003</v>
      </c>
      <c r="E13" s="25">
        <f>SUMIF('Monthly Outputs'!$C$8:$AP$8,'Annual Outputs'!E$8,'Monthly Outputs'!$C24:$AP24)</f>
        <v>32173.449999999997</v>
      </c>
      <c r="F13" s="25">
        <f>SUMIF('Monthly Outputs'!$C$8:$AP$8,'Annual Outputs'!F$8,'Monthly Outputs'!$C24:$AP24)</f>
        <v>44259.764999999999</v>
      </c>
      <c r="G13" s="25">
        <f>SUMIF('Monthly Outputs'!$C$8:$AP$8,'Annual Outputs'!G$8,'Monthly Outputs'!$C24:$AP24)</f>
        <v>0</v>
      </c>
      <c r="H13" s="25">
        <f>SUMIF('Monthly Outputs'!$C$8:$AP$8,'Annual Outputs'!H$8,'Monthly Outputs'!$C24:$AP24)</f>
        <v>0</v>
      </c>
    </row>
    <row r="14" spans="1:8" s="76" customFormat="1" x14ac:dyDescent="0.45">
      <c r="A14" s="75" t="s">
        <v>172</v>
      </c>
      <c r="C14" s="75">
        <f>C13/C11</f>
        <v>0.3</v>
      </c>
      <c r="D14" s="75">
        <f t="shared" ref="D14:F14" si="1">D13/D11</f>
        <v>0.30313474774571914</v>
      </c>
      <c r="E14" s="75">
        <f t="shared" si="1"/>
        <v>0.3158990547118356</v>
      </c>
      <c r="F14" s="75">
        <f t="shared" si="1"/>
        <v>0.32753652521567311</v>
      </c>
      <c r="G14" s="77"/>
      <c r="H14" s="77"/>
    </row>
    <row r="15" spans="1:8" x14ac:dyDescent="0.45">
      <c r="A15" t="str">
        <f>'Monthly Outputs'!A31</f>
        <v>Total Overhead Costs</v>
      </c>
      <c r="C15" s="14">
        <f>-SUMIF('Monthly Outputs'!$C$8:$AP$8,'Annual Outputs'!C$8,'Monthly Outputs'!$C31:$AP31)</f>
        <v>-6600</v>
      </c>
      <c r="D15" s="14">
        <f>-SUMIF('Monthly Outputs'!$C$8:$AP$8,'Annual Outputs'!D$8,'Monthly Outputs'!$C31:$AP31)</f>
        <v>-22152.333333333336</v>
      </c>
      <c r="E15" s="14">
        <f>-SUMIF('Monthly Outputs'!$C$8:$AP$8,'Annual Outputs'!E$8,'Monthly Outputs'!$C31:$AP31)</f>
        <v>-22488</v>
      </c>
      <c r="F15" s="14">
        <f>-SUMIF('Monthly Outputs'!$C$8:$AP$8,'Annual Outputs'!F$8,'Monthly Outputs'!$C31:$AP31)</f>
        <v>-23582</v>
      </c>
      <c r="G15" s="14">
        <f>-SUMIF('Monthly Outputs'!$C$8:$AP$8,'Annual Outputs'!G$8,'Monthly Outputs'!$C31:$AP31)</f>
        <v>0</v>
      </c>
      <c r="H15" s="14">
        <f>-SUMIF('Monthly Outputs'!$C$8:$AP$8,'Annual Outputs'!H$8,'Monthly Outputs'!$C31:$AP31)</f>
        <v>0</v>
      </c>
    </row>
    <row r="16" spans="1:8" x14ac:dyDescent="0.45">
      <c r="A16" t="str">
        <f>'Monthly Outputs'!A33</f>
        <v>Profit or (Loss) Before Tax</v>
      </c>
      <c r="C16" s="25">
        <f>SUMIF('Monthly Outputs'!$C$8:$AP$8,'Annual Outputs'!C$8,'Monthly Outputs'!$C33:$AP33)</f>
        <v>-295.5</v>
      </c>
      <c r="D16" s="25">
        <f>SUMIF('Monthly Outputs'!$C$8:$AP$8,'Annual Outputs'!D$8,'Monthly Outputs'!$C33:$AP33)</f>
        <v>1069.0766666666659</v>
      </c>
      <c r="E16" s="25">
        <f>SUMIF('Monthly Outputs'!$C$8:$AP$8,'Annual Outputs'!E$8,'Monthly Outputs'!$C33:$AP33)</f>
        <v>9685.4500000000007</v>
      </c>
      <c r="F16" s="25">
        <f>SUMIF('Monthly Outputs'!$C$8:$AP$8,'Annual Outputs'!F$8,'Monthly Outputs'!$C33:$AP33)</f>
        <v>20677.764999999989</v>
      </c>
      <c r="G16" s="25">
        <f>SUMIF('Monthly Outputs'!$C$8:$AP$8,'Annual Outputs'!G$8,'Monthly Outputs'!$C33:$AP33)</f>
        <v>0</v>
      </c>
      <c r="H16" s="25">
        <f>SUMIF('Monthly Outputs'!$C$8:$AP$8,'Annual Outputs'!H$8,'Monthly Outputs'!$C33:$AP33)</f>
        <v>0</v>
      </c>
    </row>
    <row r="17" spans="1:8" x14ac:dyDescent="0.45">
      <c r="A17" t="str">
        <f>'Monthly Outputs'!A35</f>
        <v>Tax</v>
      </c>
      <c r="C17" s="14">
        <f>-SUMIF('Monthly Outputs'!$C$8:$AP$8,'Annual Outputs'!C$8,'Monthly Outputs'!$C35:$AP35)</f>
        <v>0</v>
      </c>
      <c r="D17" s="14">
        <f>-SUMIF('Monthly Outputs'!$C$8:$AP$8,'Annual Outputs'!D$8,'Monthly Outputs'!$C35:$AP35)</f>
        <v>-154.71533333333321</v>
      </c>
      <c r="E17" s="14">
        <f>-SUMIF('Monthly Outputs'!$C$8:$AP$8,'Annual Outputs'!E$8,'Monthly Outputs'!$C35:$AP35)</f>
        <v>-1937.09</v>
      </c>
      <c r="F17" s="14">
        <f>-SUMIF('Monthly Outputs'!$C$8:$AP$8,'Annual Outputs'!F$8,'Monthly Outputs'!$C35:$AP35)</f>
        <v>-4135.552999999999</v>
      </c>
      <c r="G17" s="14">
        <f>-SUMIF('Monthly Outputs'!$C$8:$AP$8,'Annual Outputs'!G$8,'Monthly Outputs'!$C35:$AP35)</f>
        <v>0</v>
      </c>
      <c r="H17" s="14">
        <f>-SUMIF('Monthly Outputs'!$C$8:$AP$8,'Annual Outputs'!H$8,'Monthly Outputs'!$C35:$AP35)</f>
        <v>0</v>
      </c>
    </row>
    <row r="18" spans="1:8" ht="14.65" thickBot="1" x14ac:dyDescent="0.5">
      <c r="A18" t="str">
        <f>'Monthly Outputs'!A41</f>
        <v>Profit or (Loss) After Tax</v>
      </c>
      <c r="C18" s="26">
        <f>SUMIF('Monthly Outputs'!$C$8:$AP$8,'Annual Outputs'!C$8,'Monthly Outputs'!$C41:$AP41)</f>
        <v>-295.5</v>
      </c>
      <c r="D18" s="26">
        <f>SUMIF('Monthly Outputs'!$C$8:$AP$8,'Annual Outputs'!D$8,'Monthly Outputs'!$C41:$AP41)</f>
        <v>914.36133333333271</v>
      </c>
      <c r="E18" s="26">
        <f>SUMIF('Monthly Outputs'!$C$8:$AP$8,'Annual Outputs'!E$8,'Monthly Outputs'!$C41:$AP41)</f>
        <v>7748.36</v>
      </c>
      <c r="F18" s="26">
        <f>SUMIF('Monthly Outputs'!$C$8:$AP$8,'Annual Outputs'!F$8,'Monthly Outputs'!$C41:$AP41)</f>
        <v>16542.211999999992</v>
      </c>
      <c r="G18" s="26">
        <f>SUMIF('Monthly Outputs'!$C$8:$AP$8,'Annual Outputs'!G$8,'Monthly Outputs'!$C41:$AP41)</f>
        <v>0</v>
      </c>
      <c r="H18" s="26">
        <f>SUMIF('Monthly Outputs'!$C$8:$AP$8,'Annual Outputs'!H$8,'Monthly Outputs'!$C41:$AP41)</f>
        <v>0</v>
      </c>
    </row>
    <row r="19" spans="1:8" s="10" customFormat="1" ht="11.65" x14ac:dyDescent="0.35">
      <c r="A19" s="10" t="s">
        <v>213</v>
      </c>
      <c r="C19" s="79">
        <f>C18/C11</f>
        <v>-1.4061384725196288E-2</v>
      </c>
      <c r="D19" s="79">
        <f t="shared" ref="D19:F19" si="2">D18/D11</f>
        <v>1.1936169772999966E-2</v>
      </c>
      <c r="E19" s="79">
        <f t="shared" si="2"/>
        <v>7.6078244626143557E-2</v>
      </c>
      <c r="F19" s="79">
        <f t="shared" si="2"/>
        <v>0.1224177000908389</v>
      </c>
      <c r="G19" s="78"/>
      <c r="H19" s="78"/>
    </row>
    <row r="20" spans="1:8" x14ac:dyDescent="0.45">
      <c r="A20" s="30" t="s">
        <v>210</v>
      </c>
      <c r="B20" s="30"/>
      <c r="C20" s="30">
        <f>SUM(C13:C15,C17)-C18</f>
        <v>0.3000000000001819</v>
      </c>
      <c r="D20" s="30">
        <f t="shared" ref="D20:F20" si="3">SUM(D13:D15,D17)-D18</f>
        <v>0.30313474774629867</v>
      </c>
      <c r="E20" s="30">
        <f t="shared" si="3"/>
        <v>0.31589905470991653</v>
      </c>
      <c r="F20" s="30">
        <f t="shared" si="3"/>
        <v>0.32753652521932963</v>
      </c>
      <c r="G20" s="30">
        <f>SUM(G11:G15,G17)-G18</f>
        <v>0</v>
      </c>
      <c r="H20" s="30">
        <f>SUM(H11:H15,H17)-H18</f>
        <v>0</v>
      </c>
    </row>
    <row r="22" spans="1:8" x14ac:dyDescent="0.45">
      <c r="A22" s="17" t="s">
        <v>184</v>
      </c>
      <c r="B22" s="17"/>
      <c r="C22" s="32" t="s">
        <v>29</v>
      </c>
      <c r="D22" s="32" t="s">
        <v>29</v>
      </c>
      <c r="E22" s="32" t="s">
        <v>29</v>
      </c>
      <c r="F22" s="32" t="s">
        <v>29</v>
      </c>
      <c r="G22" s="32" t="s">
        <v>29</v>
      </c>
      <c r="H22" s="32" t="s">
        <v>29</v>
      </c>
    </row>
    <row r="23" spans="1:8" x14ac:dyDescent="0.45">
      <c r="A23" t="str">
        <f>'Monthly Outputs'!A45</f>
        <v>Receipts from Customers</v>
      </c>
      <c r="C23" s="14">
        <f>SUMIF('Monthly Outputs'!$C$8:$AP$8,'Annual Outputs'!C$8,'Monthly Outputs'!$C45:$AP45)</f>
        <v>12952.5</v>
      </c>
      <c r="D23" s="14">
        <f>SUMIF('Monthly Outputs'!$C$8:$AP$8,'Annual Outputs'!D$8,'Monthly Outputs'!$C45:$AP45)</f>
        <v>73925.25</v>
      </c>
      <c r="E23" s="14">
        <f>SUMIF('Monthly Outputs'!$C$8:$AP$8,'Annual Outputs'!E$8,'Monthly Outputs'!$C45:$AP45)</f>
        <v>98319</v>
      </c>
      <c r="F23" s="14">
        <f>SUMIF('Monthly Outputs'!$C$8:$AP$8,'Annual Outputs'!F$8,'Monthly Outputs'!$C45:$AP45)</f>
        <v>130478.625</v>
      </c>
      <c r="G23" s="14">
        <f>SUMIF('Monthly Outputs'!$C$8:$AP$8,'Annual Outputs'!G$8,'Monthly Outputs'!$C45:$AP45)</f>
        <v>0</v>
      </c>
      <c r="H23" s="14">
        <f>SUMIF('Monthly Outputs'!$C$8:$AP$8,'Annual Outputs'!H$8,'Monthly Outputs'!$C45:$AP45)</f>
        <v>0</v>
      </c>
    </row>
    <row r="24" spans="1:8" x14ac:dyDescent="0.45">
      <c r="A24" t="str">
        <f>'Monthly Outputs'!A46</f>
        <v>Payments to Suppliers (excl Purchases of Equipment)</v>
      </c>
      <c r="C24" s="14">
        <f>SUMIF('Monthly Outputs'!$C$8:$AP$8,'Annual Outputs'!C$8,'Monthly Outputs'!$C46:$AP46)</f>
        <v>-6449.2666666666664</v>
      </c>
      <c r="D24" s="14">
        <f>SUMIF('Monthly Outputs'!$C$8:$AP$8,'Annual Outputs'!D$8,'Monthly Outputs'!$C46:$AP46)</f>
        <v>-62363.453000000009</v>
      </c>
      <c r="E24" s="14">
        <f>SUMIF('Monthly Outputs'!$C$8:$AP$8,'Annual Outputs'!E$8,'Monthly Outputs'!$C46:$AP46)</f>
        <v>-73128.845666666661</v>
      </c>
      <c r="F24" s="14">
        <f>SUMIF('Monthly Outputs'!$C$8:$AP$8,'Annual Outputs'!F$8,'Monthly Outputs'!$C46:$AP46)</f>
        <v>-94483.841333333345</v>
      </c>
      <c r="G24" s="14">
        <f>SUMIF('Monthly Outputs'!$C$8:$AP$8,'Annual Outputs'!G$8,'Monthly Outputs'!$C46:$AP46)</f>
        <v>0</v>
      </c>
      <c r="H24" s="14">
        <f>SUMIF('Monthly Outputs'!$C$8:$AP$8,'Annual Outputs'!H$8,'Monthly Outputs'!$C46:$AP46)</f>
        <v>0</v>
      </c>
    </row>
    <row r="25" spans="1:8" x14ac:dyDescent="0.45">
      <c r="A25" t="str">
        <f>'Monthly Outputs'!A47</f>
        <v>Payment of Rent</v>
      </c>
      <c r="C25" s="14">
        <f>SUMIF('Monthly Outputs'!$C$8:$AP$8,'Annual Outputs'!C$8,'Monthly Outputs'!$C47:$AP47)</f>
        <v>-1000</v>
      </c>
      <c r="D25" s="14">
        <f>SUMIF('Monthly Outputs'!$C$8:$AP$8,'Annual Outputs'!D$8,'Monthly Outputs'!$C47:$AP47)</f>
        <v>-3090</v>
      </c>
      <c r="E25" s="14">
        <f>SUMIF('Monthly Outputs'!$C$8:$AP$8,'Annual Outputs'!E$8,'Monthly Outputs'!$C47:$AP47)</f>
        <v>-3180</v>
      </c>
      <c r="F25" s="14">
        <f>SUMIF('Monthly Outputs'!$C$8:$AP$8,'Annual Outputs'!F$8,'Monthly Outputs'!$C47:$AP47)</f>
        <v>-3270</v>
      </c>
      <c r="G25" s="14">
        <f>SUMIF('Monthly Outputs'!$C$8:$AP$8,'Annual Outputs'!G$8,'Monthly Outputs'!$C47:$AP47)</f>
        <v>0</v>
      </c>
      <c r="H25" s="14">
        <f>SUMIF('Monthly Outputs'!$C$8:$AP$8,'Annual Outputs'!H$8,'Monthly Outputs'!$C47:$AP47)</f>
        <v>0</v>
      </c>
    </row>
    <row r="26" spans="1:8" x14ac:dyDescent="0.45">
      <c r="A26" t="str">
        <f>'Monthly Outputs'!A48</f>
        <v>Payments to Employees</v>
      </c>
      <c r="C26" s="14">
        <f>SUMIF('Monthly Outputs'!$C$8:$AP$8,'Annual Outputs'!C$8,'Monthly Outputs'!$C48:$AP48)</f>
        <v>-2680</v>
      </c>
      <c r="D26" s="14">
        <f>SUMIF('Monthly Outputs'!$C$8:$AP$8,'Annual Outputs'!D$8,'Monthly Outputs'!$C48:$AP48)</f>
        <v>-8281.2000000000025</v>
      </c>
      <c r="E26" s="14">
        <f>SUMIF('Monthly Outputs'!$C$8:$AP$8,'Annual Outputs'!E$8,'Monthly Outputs'!$C48:$AP48)</f>
        <v>-8522.4</v>
      </c>
      <c r="F26" s="14">
        <f>SUMIF('Monthly Outputs'!$C$8:$AP$8,'Annual Outputs'!F$8,'Monthly Outputs'!$C48:$AP48)</f>
        <v>-8763.6</v>
      </c>
      <c r="G26" s="14">
        <f>SUMIF('Monthly Outputs'!$C$8:$AP$8,'Annual Outputs'!G$8,'Monthly Outputs'!$C48:$AP48)</f>
        <v>0</v>
      </c>
      <c r="H26" s="14">
        <f>SUMIF('Monthly Outputs'!$C$8:$AP$8,'Annual Outputs'!H$8,'Monthly Outputs'!$C48:$AP48)</f>
        <v>0</v>
      </c>
    </row>
    <row r="27" spans="1:8" x14ac:dyDescent="0.45">
      <c r="A27" t="str">
        <f>'Monthly Outputs'!A49</f>
        <v>Payments of PAYE &amp; NI to HMRC</v>
      </c>
      <c r="C27" s="14">
        <f ca="1">SUMIF('Monthly Outputs'!$C$8:$AP$8,'Annual Outputs'!C$8,'Monthly Outputs'!$C49:$AP49)</f>
        <v>-660</v>
      </c>
      <c r="D27" s="14">
        <f ca="1">SUMIF('Monthly Outputs'!$C$8:$AP$8,'Annual Outputs'!D$8,'Monthly Outputs'!$C49:$AP49)</f>
        <v>-4058.9999999999995</v>
      </c>
      <c r="E27" s="14">
        <f ca="1">SUMIF('Monthly Outputs'!$C$8:$AP$8,'Annual Outputs'!E$8,'Monthly Outputs'!$C49:$AP49)</f>
        <v>-4177.7999999999993</v>
      </c>
      <c r="F27" s="14">
        <f ca="1">SUMIF('Monthly Outputs'!$C$8:$AP$8,'Annual Outputs'!F$8,'Monthly Outputs'!$C49:$AP49)</f>
        <v>-4296.5999999999995</v>
      </c>
      <c r="G27" s="14">
        <f>SUMIF('Monthly Outputs'!$C$8:$AP$8,'Annual Outputs'!G$8,'Monthly Outputs'!$C49:$AP49)</f>
        <v>0</v>
      </c>
      <c r="H27" s="14">
        <f>SUMIF('Monthly Outputs'!$C$8:$AP$8,'Annual Outputs'!H$8,'Monthly Outputs'!$C49:$AP49)</f>
        <v>0</v>
      </c>
    </row>
    <row r="28" spans="1:8" x14ac:dyDescent="0.45">
      <c r="A28" t="str">
        <f>'Monthly Outputs'!A51</f>
        <v>Purchases of Equipment</v>
      </c>
      <c r="C28" s="14">
        <f>SUMIF('Monthly Outputs'!$C$8:$AP$8,'Annual Outputs'!C$8,'Monthly Outputs'!$C51:$AP51)</f>
        <v>-5000</v>
      </c>
      <c r="D28" s="14">
        <f>SUMIF('Monthly Outputs'!$C$8:$AP$8,'Annual Outputs'!D$8,'Monthly Outputs'!$C51:$AP51)</f>
        <v>-1000</v>
      </c>
      <c r="E28" s="14">
        <f>SUMIF('Monthly Outputs'!$C$8:$AP$8,'Annual Outputs'!E$8,'Monthly Outputs'!$C51:$AP51)</f>
        <v>0</v>
      </c>
      <c r="F28" s="14">
        <f>SUMIF('Monthly Outputs'!$C$8:$AP$8,'Annual Outputs'!F$8,'Monthly Outputs'!$C51:$AP51)</f>
        <v>0</v>
      </c>
      <c r="G28" s="14">
        <f>SUMIF('Monthly Outputs'!$C$8:$AP$8,'Annual Outputs'!G$8,'Monthly Outputs'!$C51:$AP51)</f>
        <v>0</v>
      </c>
      <c r="H28" s="14">
        <f>SUMIF('Monthly Outputs'!$C$8:$AP$8,'Annual Outputs'!H$8,'Monthly Outputs'!$C51:$AP51)</f>
        <v>0</v>
      </c>
    </row>
    <row r="29" spans="1:8" x14ac:dyDescent="0.45">
      <c r="A29" t="str">
        <f>'Monthly Outputs'!A52</f>
        <v>Payments of VAT to HMRC</v>
      </c>
      <c r="C29" s="14">
        <f>SUMIF('Monthly Outputs'!$C$8:$AP$8,'Annual Outputs'!C$8,'Monthly Outputs'!$C52:$AP52)</f>
        <v>0</v>
      </c>
      <c r="D29" s="14">
        <f>SUMIF('Monthly Outputs'!$C$8:$AP$8,'Annual Outputs'!D$8,'Monthly Outputs'!$C52:$AP52)</f>
        <v>0</v>
      </c>
      <c r="E29" s="14">
        <f>SUMIF('Monthly Outputs'!$C$8:$AP$8,'Annual Outputs'!E$8,'Monthly Outputs'!$C52:$AP52)</f>
        <v>0</v>
      </c>
      <c r="F29" s="14">
        <f>SUMIF('Monthly Outputs'!$C$8:$AP$8,'Annual Outputs'!F$8,'Monthly Outputs'!$C52:$AP52)</f>
        <v>0</v>
      </c>
      <c r="G29" s="14">
        <f>SUMIF('Monthly Outputs'!$C$8:$AP$8,'Annual Outputs'!G$8,'Monthly Outputs'!$C52:$AP52)</f>
        <v>0</v>
      </c>
      <c r="H29" s="14">
        <f>SUMIF('Monthly Outputs'!$C$8:$AP$8,'Annual Outputs'!H$8,'Monthly Outputs'!$C52:$AP52)</f>
        <v>0</v>
      </c>
    </row>
    <row r="30" spans="1:8" x14ac:dyDescent="0.45">
      <c r="A30" t="str">
        <f>'Monthly Outputs'!A53</f>
        <v>Payments of Corporation Tax to HMRC</v>
      </c>
      <c r="C30" s="14">
        <f>SUMIF('Monthly Outputs'!$C$8:$AP$8,'Annual Outputs'!C$8,'Monthly Outputs'!$C53:$AP53)</f>
        <v>0</v>
      </c>
      <c r="D30" s="14">
        <f>SUMIF('Monthly Outputs'!$C$8:$AP$8,'Annual Outputs'!D$8,'Monthly Outputs'!$C53:$AP53)</f>
        <v>0</v>
      </c>
      <c r="E30" s="14">
        <f>SUMIF('Monthly Outputs'!$C$8:$AP$8,'Annual Outputs'!E$8,'Monthly Outputs'!$C53:$AP53)</f>
        <v>-1607.0213333333331</v>
      </c>
      <c r="F30" s="14">
        <f>SUMIF('Monthly Outputs'!$C$8:$AP$8,'Annual Outputs'!F$8,'Monthly Outputs'!$C53:$AP53)</f>
        <v>-3697.3859999999981</v>
      </c>
      <c r="G30" s="14">
        <f>SUMIF('Monthly Outputs'!$C$8:$AP$8,'Annual Outputs'!G$8,'Monthly Outputs'!$C53:$AP53)</f>
        <v>0</v>
      </c>
      <c r="H30" s="14">
        <f>SUMIF('Monthly Outputs'!$C$8:$AP$8,'Annual Outputs'!H$8,'Monthly Outputs'!$C53:$AP53)</f>
        <v>0</v>
      </c>
    </row>
    <row r="31" spans="1:8" x14ac:dyDescent="0.45">
      <c r="A31" t="s">
        <v>214</v>
      </c>
      <c r="C31" s="25">
        <f ca="1">SUMIF('Monthly Outputs'!$C$8:$AP$8,'Annual Outputs'!C$8,'Monthly Outputs'!$C54:$AP54)</f>
        <v>17163.233333333337</v>
      </c>
      <c r="D31" s="25">
        <f ca="1">SUMIF('Monthly Outputs'!$C$8:$AP$8,'Annual Outputs'!D$8,'Monthly Outputs'!$C54:$AP54)</f>
        <v>-4868.403000000003</v>
      </c>
      <c r="E31" s="25">
        <f ca="1">SUMIF('Monthly Outputs'!$C$8:$AP$8,'Annual Outputs'!E$8,'Monthly Outputs'!$C54:$AP54)</f>
        <v>7702.9329999999927</v>
      </c>
      <c r="F31" s="25">
        <f ca="1">SUMIF('Monthly Outputs'!$C$8:$AP$8,'Annual Outputs'!F$8,'Monthly Outputs'!$C54:$AP54)</f>
        <v>15967.197666666656</v>
      </c>
      <c r="G31" s="25">
        <f>SUMIF('Monthly Outputs'!$C$8:$AP$8,'Annual Outputs'!G$8,'Monthly Outputs'!$C54:$AP54)</f>
        <v>0</v>
      </c>
      <c r="H31" s="25">
        <f>SUMIF('Monthly Outputs'!$C$8:$AP$8,'Annual Outputs'!H$8,'Monthly Outputs'!$C54:$AP54)</f>
        <v>0</v>
      </c>
    </row>
    <row r="32" spans="1:8" x14ac:dyDescent="0.45">
      <c r="A32" t="s">
        <v>215</v>
      </c>
      <c r="C32" s="14">
        <f>B33</f>
        <v>0</v>
      </c>
      <c r="D32" s="14">
        <f t="shared" ref="D32:H32" ca="1" si="4">C33</f>
        <v>17163.233333333337</v>
      </c>
      <c r="E32" s="14">
        <f t="shared" ca="1" si="4"/>
        <v>12294.830333333335</v>
      </c>
      <c r="F32" s="14">
        <f t="shared" ca="1" si="4"/>
        <v>19997.763333333329</v>
      </c>
      <c r="G32" s="14">
        <f t="shared" ca="1" si="4"/>
        <v>35964.960999999981</v>
      </c>
      <c r="H32" s="14">
        <f t="shared" ca="1" si="4"/>
        <v>35964.960999999981</v>
      </c>
    </row>
    <row r="33" spans="1:8" ht="14.65" thickBot="1" x14ac:dyDescent="0.5">
      <c r="A33" t="s">
        <v>216</v>
      </c>
      <c r="C33" s="26">
        <f ca="1">SUM(C31:C32)</f>
        <v>17163.233333333337</v>
      </c>
      <c r="D33" s="26">
        <f t="shared" ref="D33:H33" ca="1" si="5">SUM(D31:D32)</f>
        <v>12294.830333333335</v>
      </c>
      <c r="E33" s="26">
        <f t="shared" ca="1" si="5"/>
        <v>19997.763333333329</v>
      </c>
      <c r="F33" s="26">
        <f t="shared" ca="1" si="5"/>
        <v>35964.960999999981</v>
      </c>
      <c r="G33" s="26">
        <f t="shared" ca="1" si="5"/>
        <v>35964.960999999981</v>
      </c>
      <c r="H33" s="26">
        <f t="shared" ca="1" si="5"/>
        <v>35964.960999999981</v>
      </c>
    </row>
    <row r="34" spans="1:8" x14ac:dyDescent="0.45">
      <c r="A34" s="30" t="s">
        <v>210</v>
      </c>
      <c r="B34" s="30"/>
      <c r="C34" s="30">
        <f t="shared" ref="C34:H34" ca="1" si="6">SUM(C23:C30,C32)-C33</f>
        <v>-20000.000000000004</v>
      </c>
      <c r="D34" s="30">
        <f t="shared" ca="1" si="6"/>
        <v>0</v>
      </c>
      <c r="E34" s="30">
        <f t="shared" ca="1" si="6"/>
        <v>0</v>
      </c>
      <c r="F34" s="30">
        <f t="shared" ca="1" si="6"/>
        <v>0</v>
      </c>
      <c r="G34" s="30">
        <f t="shared" ca="1" si="6"/>
        <v>0</v>
      </c>
      <c r="H34" s="30">
        <f t="shared" ca="1" si="6"/>
        <v>0</v>
      </c>
    </row>
    <row r="35" spans="1:8" x14ac:dyDescent="0.45">
      <c r="A35" s="30"/>
      <c r="B35" s="30"/>
      <c r="C35" s="30"/>
      <c r="D35" s="30"/>
      <c r="E35" s="30"/>
      <c r="F35" s="30"/>
      <c r="G35" s="30"/>
      <c r="H35" s="30"/>
    </row>
    <row r="36" spans="1:8" x14ac:dyDescent="0.45">
      <c r="A36" s="17" t="str">
        <f>'Monthly Outputs'!A60</f>
        <v>Balance Sheet:</v>
      </c>
      <c r="C36" s="32" t="s">
        <v>29</v>
      </c>
      <c r="D36" s="32" t="s">
        <v>29</v>
      </c>
      <c r="E36" s="32" t="s">
        <v>29</v>
      </c>
      <c r="F36" s="32" t="s">
        <v>29</v>
      </c>
      <c r="G36" s="32" t="s">
        <v>29</v>
      </c>
      <c r="H36" s="32" t="s">
        <v>29</v>
      </c>
    </row>
    <row r="37" spans="1:8" x14ac:dyDescent="0.45">
      <c r="A37" t="str">
        <f>'Monthly Outputs'!A61</f>
        <v>Equipment</v>
      </c>
      <c r="C37" s="14">
        <f>INDEX('Monthly Outputs'!$C61:$AP61,MATCH('Annual Outputs'!C$8,'Monthly Outputs'!$C$8:$AP$8,1))</f>
        <v>5000</v>
      </c>
      <c r="D37" s="14">
        <f>INDEX('Monthly Outputs'!$C61:$AP61,MATCH('Annual Outputs'!D$8,'Monthly Outputs'!$C$8:$AP$8,1))</f>
        <v>4541.6666666666661</v>
      </c>
      <c r="E37" s="14">
        <f>INDEX('Monthly Outputs'!$C61:$AP61,MATCH('Annual Outputs'!E$8,'Monthly Outputs'!$C$8:$AP$8,1))</f>
        <v>3041.6666666666661</v>
      </c>
      <c r="F37" s="14">
        <f>INDEX('Monthly Outputs'!$C61:$AP61,MATCH('Annual Outputs'!F$8,'Monthly Outputs'!$C$8:$AP$8,1))</f>
        <v>1541.6666666666661</v>
      </c>
      <c r="G37" s="14">
        <f>INDEX('Monthly Outputs'!$C61:$AP61,MATCH('Annual Outputs'!G$8,'Monthly Outputs'!$C$8:$AP$8,1))</f>
        <v>1541.6666666666661</v>
      </c>
      <c r="H37" s="14">
        <f>INDEX('Monthly Outputs'!$C61:$AP61,MATCH('Annual Outputs'!H$8,'Monthly Outputs'!$C$8:$AP$8,1))</f>
        <v>1541.6666666666661</v>
      </c>
    </row>
    <row r="38" spans="1:8" x14ac:dyDescent="0.45">
      <c r="A38" t="str">
        <f>'Monthly Outputs'!A62</f>
        <v>Amounts Receivable</v>
      </c>
      <c r="C38" s="14">
        <f>INDEX('Monthly Outputs'!$C62:$AP62,MATCH('Annual Outputs'!C$8,'Monthly Outputs'!$C$8:$AP$8,1))</f>
        <v>8062.5</v>
      </c>
      <c r="D38" s="14">
        <f>INDEX('Monthly Outputs'!$C62:$AP62,MATCH('Annual Outputs'!D$8,'Monthly Outputs'!$C$8:$AP$8,1))</f>
        <v>10741.5</v>
      </c>
      <c r="E38" s="14">
        <f>INDEX('Monthly Outputs'!$C62:$AP62,MATCH('Annual Outputs'!E$8,'Monthly Outputs'!$C$8:$AP$8,1))</f>
        <v>14269.75</v>
      </c>
      <c r="F38" s="14">
        <f>INDEX('Monthly Outputs'!$C62:$AP62,MATCH('Annual Outputs'!F$8,'Monthly Outputs'!$C$8:$AP$8,1))</f>
        <v>18920.375</v>
      </c>
      <c r="G38" s="14">
        <f>INDEX('Monthly Outputs'!$C62:$AP62,MATCH('Annual Outputs'!G$8,'Monthly Outputs'!$C$8:$AP$8,1))</f>
        <v>18920.375</v>
      </c>
      <c r="H38" s="14">
        <f>INDEX('Monthly Outputs'!$C62:$AP62,MATCH('Annual Outputs'!H$8,'Monthly Outputs'!$C$8:$AP$8,1))</f>
        <v>18920.375</v>
      </c>
    </row>
    <row r="39" spans="1:8" x14ac:dyDescent="0.45">
      <c r="A39" t="str">
        <f>'Monthly Outputs'!A63</f>
        <v>Stock</v>
      </c>
      <c r="C39" s="14">
        <f>INDEX('Monthly Outputs'!$C63:$AP63,MATCH('Annual Outputs'!C$8,'Monthly Outputs'!$C$8:$AP$8,1))</f>
        <v>3979.92</v>
      </c>
      <c r="D39" s="14">
        <f>INDEX('Monthly Outputs'!$C63:$AP63,MATCH('Annual Outputs'!D$8,'Monthly Outputs'!$C$8:$AP$8,1))</f>
        <v>5194</v>
      </c>
      <c r="E39" s="14">
        <f>INDEX('Monthly Outputs'!$C63:$AP63,MATCH('Annual Outputs'!E$8,'Monthly Outputs'!$C$8:$AP$8,1))</f>
        <v>6775.4400000000005</v>
      </c>
      <c r="F39" s="14">
        <f>INDEX('Monthly Outputs'!$C63:$AP63,MATCH('Annual Outputs'!F$8,'Monthly Outputs'!$C$8:$AP$8,1))</f>
        <v>8423.52</v>
      </c>
      <c r="G39" s="14">
        <f>INDEX('Monthly Outputs'!$C63:$AP63,MATCH('Annual Outputs'!G$8,'Monthly Outputs'!$C$8:$AP$8,1))</f>
        <v>8423.52</v>
      </c>
      <c r="H39" s="14">
        <f>INDEX('Monthly Outputs'!$C63:$AP63,MATCH('Annual Outputs'!H$8,'Monthly Outputs'!$C$8:$AP$8,1))</f>
        <v>8423.52</v>
      </c>
    </row>
    <row r="40" spans="1:8" x14ac:dyDescent="0.45">
      <c r="A40" t="str">
        <f>'Monthly Outputs'!A64</f>
        <v>Amounts Payable</v>
      </c>
      <c r="C40" s="14">
        <f>INDEX('Monthly Outputs'!$C64:$AP64,MATCH('Annual Outputs'!C$8,'Monthly Outputs'!$C$8:$AP$8,1))</f>
        <v>-13841.153333333334</v>
      </c>
      <c r="D40" s="14">
        <f>INDEX('Monthly Outputs'!$C64:$AP64,MATCH('Annual Outputs'!D$8,'Monthly Outputs'!$C$8:$AP$8,1))</f>
        <v>-11318.620333333334</v>
      </c>
      <c r="E40" s="14">
        <f>INDEX('Monthly Outputs'!$C64:$AP64,MATCH('Annual Outputs'!E$8,'Monthly Outputs'!$C$8:$AP$8,1))</f>
        <v>-14533.014666666666</v>
      </c>
      <c r="F40" s="14">
        <f>INDEX('Monthly Outputs'!$C64:$AP64,MATCH('Annual Outputs'!F$8,'Monthly Outputs'!$C$8:$AP$8,1))</f>
        <v>-18298.738333333335</v>
      </c>
      <c r="G40" s="14">
        <f>INDEX('Monthly Outputs'!$C64:$AP64,MATCH('Annual Outputs'!G$8,'Monthly Outputs'!$C$8:$AP$8,1))</f>
        <v>-18298.738333333335</v>
      </c>
      <c r="H40" s="14">
        <f>INDEX('Monthly Outputs'!$C64:$AP64,MATCH('Annual Outputs'!H$8,'Monthly Outputs'!$C$8:$AP$8,1))</f>
        <v>-18298.738333333335</v>
      </c>
    </row>
    <row r="41" spans="1:8" x14ac:dyDescent="0.45">
      <c r="A41" t="str">
        <f>'Monthly Outputs'!A65</f>
        <v>Amount of PAYE / NI Owed to HMRC</v>
      </c>
      <c r="C41" s="14">
        <f ca="1">INDEX('Monthly Outputs'!$C65:$AP65,MATCH('Annual Outputs'!C$8,'Monthly Outputs'!$C$8:$AP$8,1))</f>
        <v>-660</v>
      </c>
      <c r="D41" s="14">
        <f ca="1">INDEX('Monthly Outputs'!$C65:$AP65,MATCH('Annual Outputs'!D$8,'Monthly Outputs'!$C$8:$AP$8,1))</f>
        <v>-679.8</v>
      </c>
      <c r="E41" s="14">
        <f ca="1">INDEX('Monthly Outputs'!$C65:$AP65,MATCH('Annual Outputs'!E$8,'Monthly Outputs'!$C$8:$AP$8,1))</f>
        <v>-699.59999999999991</v>
      </c>
      <c r="F41" s="14">
        <f ca="1">INDEX('Monthly Outputs'!$C65:$AP65,MATCH('Annual Outputs'!F$8,'Monthly Outputs'!$C$8:$AP$8,1))</f>
        <v>-719.4</v>
      </c>
      <c r="G41" s="14">
        <f ca="1">INDEX('Monthly Outputs'!$C65:$AP65,MATCH('Annual Outputs'!G$8,'Monthly Outputs'!$C$8:$AP$8,1))</f>
        <v>-719.4</v>
      </c>
      <c r="H41" s="14">
        <f ca="1">INDEX('Monthly Outputs'!$C65:$AP65,MATCH('Annual Outputs'!H$8,'Monthly Outputs'!$C$8:$AP$8,1))</f>
        <v>-719.4</v>
      </c>
    </row>
    <row r="42" spans="1:8" x14ac:dyDescent="0.45">
      <c r="A42" t="str">
        <f>'Monthly Outputs'!A66</f>
        <v>Amount of VAT Owed by HMRC / (Owed to HMRC)</v>
      </c>
      <c r="C42" s="14">
        <f>INDEX('Monthly Outputs'!$C66:$AP66,MATCH('Annual Outputs'!C$8,'Monthly Outputs'!$C$8:$AP$8,1))</f>
        <v>0</v>
      </c>
      <c r="D42" s="14">
        <f>INDEX('Monthly Outputs'!$C66:$AP66,MATCH('Annual Outputs'!D$8,'Monthly Outputs'!$C$8:$AP$8,1))</f>
        <v>0</v>
      </c>
      <c r="E42" s="14">
        <f>INDEX('Monthly Outputs'!$C66:$AP66,MATCH('Annual Outputs'!E$8,'Monthly Outputs'!$C$8:$AP$8,1))</f>
        <v>0</v>
      </c>
      <c r="F42" s="14">
        <f>INDEX('Monthly Outputs'!$C66:$AP66,MATCH('Annual Outputs'!F$8,'Monthly Outputs'!$C$8:$AP$8,1))</f>
        <v>0</v>
      </c>
      <c r="G42" s="14">
        <f>INDEX('Monthly Outputs'!$C66:$AP66,MATCH('Annual Outputs'!G$8,'Monthly Outputs'!$C$8:$AP$8,1))</f>
        <v>0</v>
      </c>
      <c r="H42" s="14">
        <f>INDEX('Monthly Outputs'!$C66:$AP66,MATCH('Annual Outputs'!H$8,'Monthly Outputs'!$C$8:$AP$8,1))</f>
        <v>0</v>
      </c>
    </row>
    <row r="43" spans="1:8" x14ac:dyDescent="0.45">
      <c r="A43" t="str">
        <f>'Monthly Outputs'!A67</f>
        <v>Amount of Corporation Tax Owed to HMRC</v>
      </c>
      <c r="C43" s="14">
        <f>INDEX('Monthly Outputs'!$C67:$AP67,MATCH('Annual Outputs'!C$8,'Monthly Outputs'!$C$8:$AP$8,1))</f>
        <v>0</v>
      </c>
      <c r="D43" s="14">
        <f>INDEX('Monthly Outputs'!$C67:$AP67,MATCH('Annual Outputs'!D$8,'Monthly Outputs'!$C$8:$AP$8,1))</f>
        <v>-154.71533333333321</v>
      </c>
      <c r="E43" s="14">
        <f>INDEX('Monthly Outputs'!$C67:$AP67,MATCH('Annual Outputs'!E$8,'Monthly Outputs'!$C$8:$AP$8,1))</f>
        <v>-484.78399999999999</v>
      </c>
      <c r="F43" s="14">
        <f>INDEX('Monthly Outputs'!$C67:$AP67,MATCH('Annual Outputs'!F$8,'Monthly Outputs'!$C$8:$AP$8,1))</f>
        <v>-922.95099999999991</v>
      </c>
      <c r="G43" s="14">
        <f>INDEX('Monthly Outputs'!$C67:$AP67,MATCH('Annual Outputs'!G$8,'Monthly Outputs'!$C$8:$AP$8,1))</f>
        <v>-922.95099999999991</v>
      </c>
      <c r="H43" s="14">
        <f>INDEX('Monthly Outputs'!$C67:$AP67,MATCH('Annual Outputs'!H$8,'Monthly Outputs'!$C$8:$AP$8,1))</f>
        <v>-922.95099999999991</v>
      </c>
    </row>
    <row r="44" spans="1:8" x14ac:dyDescent="0.45">
      <c r="A44" t="str">
        <f>'Monthly Outputs'!A68</f>
        <v>Bank Balance / (Overdraft)</v>
      </c>
      <c r="C44" s="14">
        <f ca="1">INDEX('Monthly Outputs'!$C68:$AP68,MATCH('Annual Outputs'!C$8,'Monthly Outputs'!$C$8:$AP$8,1))</f>
        <v>17163.233333333337</v>
      </c>
      <c r="D44" s="14">
        <f ca="1">INDEX('Monthly Outputs'!$C68:$AP68,MATCH('Annual Outputs'!D$8,'Monthly Outputs'!$C$8:$AP$8,1))</f>
        <v>12294.830333333339</v>
      </c>
      <c r="E44" s="14">
        <f ca="1">INDEX('Monthly Outputs'!$C68:$AP68,MATCH('Annual Outputs'!E$8,'Monthly Outputs'!$C$8:$AP$8,1))</f>
        <v>19997.763333333325</v>
      </c>
      <c r="F44" s="14">
        <f ca="1">INDEX('Monthly Outputs'!$C68:$AP68,MATCH('Annual Outputs'!F$8,'Monthly Outputs'!$C$8:$AP$8,1))</f>
        <v>35964.960999999981</v>
      </c>
      <c r="G44" s="14">
        <f ca="1">INDEX('Monthly Outputs'!$C68:$AP68,MATCH('Annual Outputs'!G$8,'Monthly Outputs'!$C$8:$AP$8,1))</f>
        <v>35964.960999999981</v>
      </c>
      <c r="H44" s="14">
        <f ca="1">INDEX('Monthly Outputs'!$C68:$AP68,MATCH('Annual Outputs'!H$8,'Monthly Outputs'!$C$8:$AP$8,1))</f>
        <v>35964.960999999981</v>
      </c>
    </row>
    <row r="45" spans="1:8" ht="14.65" thickBot="1" x14ac:dyDescent="0.5">
      <c r="C45" s="26">
        <f ca="1">INDEX('Monthly Outputs'!$C69:$AP69,MATCH('Annual Outputs'!C$8,'Monthly Outputs'!$C$8:$AP$8,1))</f>
        <v>19704.5</v>
      </c>
      <c r="D45" s="26">
        <f ca="1">INDEX('Monthly Outputs'!$C69:$AP69,MATCH('Annual Outputs'!D$8,'Monthly Outputs'!$C$8:$AP$8,1))</f>
        <v>20618.861333333334</v>
      </c>
      <c r="E45" s="26">
        <f ca="1">INDEX('Monthly Outputs'!$C69:$AP69,MATCH('Annual Outputs'!E$8,'Monthly Outputs'!$C$8:$AP$8,1))</f>
        <v>28367.221333333327</v>
      </c>
      <c r="F45" s="26">
        <f ca="1">INDEX('Monthly Outputs'!$C69:$AP69,MATCH('Annual Outputs'!F$8,'Monthly Outputs'!$C$8:$AP$8,1))</f>
        <v>44909.433333333312</v>
      </c>
      <c r="G45" s="26">
        <f ca="1">INDEX('Monthly Outputs'!$C69:$AP69,MATCH('Annual Outputs'!G$8,'Monthly Outputs'!$C$8:$AP$8,1))</f>
        <v>44909.433333333312</v>
      </c>
      <c r="H45" s="26">
        <f ca="1">INDEX('Monthly Outputs'!$C69:$AP69,MATCH('Annual Outputs'!H$8,'Monthly Outputs'!$C$8:$AP$8,1))</f>
        <v>44909.433333333312</v>
      </c>
    </row>
    <row r="46" spans="1:8" x14ac:dyDescent="0.45">
      <c r="A46" s="30" t="s">
        <v>210</v>
      </c>
      <c r="C46" s="30">
        <f ca="1">SUM(C37:C44)-C45</f>
        <v>0</v>
      </c>
      <c r="D46" s="30">
        <f t="shared" ref="D46:H46" ca="1" si="7">SUM(D37:D44)-D45</f>
        <v>0</v>
      </c>
      <c r="E46" s="30">
        <f t="shared" ca="1" si="7"/>
        <v>0</v>
      </c>
      <c r="F46" s="30">
        <f t="shared" ca="1" si="7"/>
        <v>0</v>
      </c>
      <c r="G46" s="30">
        <f t="shared" ca="1" si="7"/>
        <v>0</v>
      </c>
      <c r="H46" s="30">
        <f t="shared" ca="1" si="7"/>
        <v>0</v>
      </c>
    </row>
    <row r="47" spans="1:8" x14ac:dyDescent="0.45">
      <c r="A47" t="str">
        <f>'Monthly Outputs'!A71</f>
        <v>Capital</v>
      </c>
      <c r="C47" s="14">
        <f>INDEX('Monthly Outputs'!$C71:$AP71,MATCH('Annual Outputs'!C$8,'Monthly Outputs'!$C$8:$AP$8,1))</f>
        <v>20000</v>
      </c>
      <c r="D47" s="14">
        <f>INDEX('Monthly Outputs'!$C71:$AP71,MATCH('Annual Outputs'!D$8,'Monthly Outputs'!$C$8:$AP$8,1))</f>
        <v>20000</v>
      </c>
      <c r="E47" s="14">
        <f>INDEX('Monthly Outputs'!$C71:$AP71,MATCH('Annual Outputs'!E$8,'Monthly Outputs'!$C$8:$AP$8,1))</f>
        <v>20000</v>
      </c>
      <c r="F47" s="14">
        <f>INDEX('Monthly Outputs'!$C71:$AP71,MATCH('Annual Outputs'!F$8,'Monthly Outputs'!$C$8:$AP$8,1))</f>
        <v>20000</v>
      </c>
      <c r="G47" s="14">
        <f>INDEX('Monthly Outputs'!$C71:$AP71,MATCH('Annual Outputs'!G$8,'Monthly Outputs'!$C$8:$AP$8,1))</f>
        <v>20000</v>
      </c>
      <c r="H47" s="14">
        <f>INDEX('Monthly Outputs'!$C71:$AP71,MATCH('Annual Outputs'!H$8,'Monthly Outputs'!$C$8:$AP$8,1))</f>
        <v>20000</v>
      </c>
    </row>
    <row r="48" spans="1:8" x14ac:dyDescent="0.45">
      <c r="A48" t="str">
        <f>'Monthly Outputs'!A72</f>
        <v>Profit (cumulative)</v>
      </c>
      <c r="C48" s="14">
        <f>INDEX('Monthly Outputs'!$C72:$AP72,MATCH('Annual Outputs'!C$8,'Monthly Outputs'!$C$8:$AP$8,1))</f>
        <v>-295.5</v>
      </c>
      <c r="D48" s="14">
        <f>INDEX('Monthly Outputs'!$C72:$AP72,MATCH('Annual Outputs'!D$8,'Monthly Outputs'!$C$8:$AP$8,1))</f>
        <v>618.86133333333271</v>
      </c>
      <c r="E48" s="14">
        <f>INDEX('Monthly Outputs'!$C72:$AP72,MATCH('Annual Outputs'!E$8,'Monthly Outputs'!$C$8:$AP$8,1))</f>
        <v>8367.221333333333</v>
      </c>
      <c r="F48" s="14">
        <f>INDEX('Monthly Outputs'!$C72:$AP72,MATCH('Annual Outputs'!F$8,'Monthly Outputs'!$C$8:$AP$8,1))</f>
        <v>24909.433333333331</v>
      </c>
      <c r="G48" s="14">
        <f>INDEX('Monthly Outputs'!$C72:$AP72,MATCH('Annual Outputs'!G$8,'Monthly Outputs'!$C$8:$AP$8,1))</f>
        <v>24909.433333333331</v>
      </c>
      <c r="H48" s="14">
        <f>INDEX('Monthly Outputs'!$C72:$AP72,MATCH('Annual Outputs'!H$8,'Monthly Outputs'!$C$8:$AP$8,1))</f>
        <v>24909.433333333331</v>
      </c>
    </row>
    <row r="49" spans="1:8" ht="14.65" thickBot="1" x14ac:dyDescent="0.5">
      <c r="C49" s="26">
        <f>INDEX('Monthly Outputs'!$C73:$AP73,MATCH('Annual Outputs'!C$8,'Monthly Outputs'!$C$8:$AP$8,1))</f>
        <v>19704.5</v>
      </c>
      <c r="D49" s="26">
        <f>INDEX('Monthly Outputs'!$C73:$AP73,MATCH('Annual Outputs'!D$8,'Monthly Outputs'!$C$8:$AP$8,1))</f>
        <v>20618.861333333334</v>
      </c>
      <c r="E49" s="26">
        <f>INDEX('Monthly Outputs'!$C73:$AP73,MATCH('Annual Outputs'!E$8,'Monthly Outputs'!$C$8:$AP$8,1))</f>
        <v>28367.221333333335</v>
      </c>
      <c r="F49" s="26">
        <f>INDEX('Monthly Outputs'!$C73:$AP73,MATCH('Annual Outputs'!F$8,'Monthly Outputs'!$C$8:$AP$8,1))</f>
        <v>44909.433333333334</v>
      </c>
      <c r="G49" s="26">
        <f>INDEX('Monthly Outputs'!$C73:$AP73,MATCH('Annual Outputs'!G$8,'Monthly Outputs'!$C$8:$AP$8,1))</f>
        <v>44909.433333333334</v>
      </c>
      <c r="H49" s="26">
        <f>INDEX('Monthly Outputs'!$C73:$AP73,MATCH('Annual Outputs'!H$8,'Monthly Outputs'!$C$8:$AP$8,1))</f>
        <v>44909.433333333334</v>
      </c>
    </row>
    <row r="50" spans="1:8" x14ac:dyDescent="0.45">
      <c r="A50" s="30" t="s">
        <v>210</v>
      </c>
      <c r="C50" s="30">
        <f ca="1">C49-C45</f>
        <v>0</v>
      </c>
      <c r="D50" s="30">
        <f t="shared" ref="D50:H50" ca="1" si="8">D49-D45</f>
        <v>0</v>
      </c>
      <c r="E50" s="30">
        <f t="shared" ca="1" si="8"/>
        <v>0</v>
      </c>
      <c r="F50" s="30">
        <f t="shared" ca="1" si="8"/>
        <v>0</v>
      </c>
      <c r="G50" s="30">
        <f t="shared" ca="1" si="8"/>
        <v>0</v>
      </c>
      <c r="H50" s="30">
        <f t="shared" ca="1" si="8"/>
        <v>0</v>
      </c>
    </row>
    <row r="51" spans="1:8" x14ac:dyDescent="0.45">
      <c r="C51" s="14"/>
      <c r="D51" s="14"/>
      <c r="E51" s="14"/>
      <c r="F51" s="14"/>
      <c r="G51" s="14"/>
      <c r="H51" s="14"/>
    </row>
  </sheetData>
  <pageMargins left="0.7" right="0.7" top="0.75" bottom="0.75" header="0.3" footer="0.3"/>
  <pageSetup paperSize="9" orientation="portrait" horizontalDpi="4294967293" vertic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election activeCell="B14" sqref="B14"/>
    </sheetView>
  </sheetViews>
  <sheetFormatPr defaultRowHeight="14.25" x14ac:dyDescent="0.45"/>
  <sheetData>
    <row r="1" spans="1:2" x14ac:dyDescent="0.45">
      <c r="A1" t="s">
        <v>217</v>
      </c>
      <c r="B1" t="s">
        <v>218</v>
      </c>
    </row>
    <row r="2" spans="1:2" x14ac:dyDescent="0.45">
      <c r="A2" t="s">
        <v>219</v>
      </c>
      <c r="B2">
        <v>2</v>
      </c>
    </row>
    <row r="3" spans="1:2" x14ac:dyDescent="0.45">
      <c r="A3" t="s">
        <v>220</v>
      </c>
      <c r="B3">
        <v>3</v>
      </c>
    </row>
    <row r="4" spans="1:2" x14ac:dyDescent="0.45">
      <c r="A4" t="s">
        <v>221</v>
      </c>
      <c r="B4">
        <v>4</v>
      </c>
    </row>
    <row r="5" spans="1:2" x14ac:dyDescent="0.45">
      <c r="A5" t="s">
        <v>222</v>
      </c>
      <c r="B5">
        <v>5</v>
      </c>
    </row>
    <row r="6" spans="1:2" x14ac:dyDescent="0.45">
      <c r="A6" t="s">
        <v>69</v>
      </c>
      <c r="B6">
        <v>6</v>
      </c>
    </row>
    <row r="7" spans="1:2" x14ac:dyDescent="0.45">
      <c r="A7" t="s">
        <v>223</v>
      </c>
      <c r="B7">
        <v>7</v>
      </c>
    </row>
    <row r="8" spans="1:2" x14ac:dyDescent="0.45">
      <c r="A8" t="s">
        <v>224</v>
      </c>
      <c r="B8">
        <v>8</v>
      </c>
    </row>
    <row r="9" spans="1:2" x14ac:dyDescent="0.45">
      <c r="A9" t="s">
        <v>225</v>
      </c>
      <c r="B9">
        <v>9</v>
      </c>
    </row>
    <row r="10" spans="1:2" x14ac:dyDescent="0.45">
      <c r="A10" t="s">
        <v>226</v>
      </c>
      <c r="B10">
        <v>10</v>
      </c>
    </row>
    <row r="11" spans="1:2" x14ac:dyDescent="0.45">
      <c r="A11" t="s">
        <v>227</v>
      </c>
      <c r="B11">
        <v>11</v>
      </c>
    </row>
    <row r="12" spans="1:2" x14ac:dyDescent="0.45">
      <c r="A12" t="s">
        <v>228</v>
      </c>
      <c r="B12">
        <v>12</v>
      </c>
    </row>
    <row r="13" spans="1:2" x14ac:dyDescent="0.45">
      <c r="A13" t="s">
        <v>91</v>
      </c>
      <c r="B13">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Front Page</vt:lpstr>
      <vt:lpstr>Workings</vt:lpstr>
      <vt:lpstr>Monthly Outputs</vt:lpstr>
      <vt:lpstr>Annual Outputs</vt:lpstr>
      <vt:lpstr>List</vt:lpstr>
      <vt:lpstr>Workings!Print_Titles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alan brooke</dc:creator>
  <cp:keywords/>
  <dc:description/>
  <cp:lastModifiedBy>frank harris</cp:lastModifiedBy>
  <cp:revision/>
  <dcterms:created xsi:type="dcterms:W3CDTF">2016-09-09T14:41:00Z</dcterms:created>
  <dcterms:modified xsi:type="dcterms:W3CDTF">2016-10-19T13:36:47Z</dcterms:modified>
  <cp:category/>
  <cp:contentStatus/>
</cp:coreProperties>
</file>